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.Давыдов\Desktop\Интегральный рейтинг\Новая папка\"/>
    </mc:Choice>
  </mc:AlternateContent>
  <bookViews>
    <workbookView xWindow="0" yWindow="0" windowWidth="28800" windowHeight="12435" activeTab="1"/>
  </bookViews>
  <sheets>
    <sheet name="2022 с $" sheetId="1" r:id="rId1"/>
    <sheet name="Подрейтинг ГЧП - МЧП" sheetId="2" r:id="rId2"/>
  </sheets>
  <definedNames>
    <definedName name="_xlnm._FilterDatabase" localSheetId="0" hidden="1">'2022 с $'!$B$4:$AG$49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44" i="2"/>
  <c r="H43" i="2"/>
  <c r="H41" i="2"/>
  <c r="B36" i="2"/>
  <c r="H35" i="2"/>
  <c r="H33" i="2"/>
  <c r="H32" i="2"/>
  <c r="B32" i="2"/>
  <c r="H31" i="2"/>
  <c r="H28" i="2"/>
  <c r="H27" i="2"/>
  <c r="B24" i="2"/>
  <c r="H23" i="2"/>
  <c r="B23" i="2"/>
  <c r="H21" i="2"/>
  <c r="H17" i="2"/>
  <c r="H13" i="2"/>
  <c r="B13" i="2"/>
  <c r="B12" i="2"/>
  <c r="H8" i="2"/>
  <c r="B8" i="2"/>
  <c r="B6" i="2"/>
  <c r="B5" i="2"/>
  <c r="H4" i="2"/>
  <c r="B4" i="2"/>
  <c r="H3" i="2"/>
  <c r="B3" i="2"/>
  <c r="X35" i="1"/>
  <c r="X10" i="1"/>
  <c r="P6" i="1" l="1"/>
  <c r="P5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13" i="1"/>
  <c r="P8" i="1"/>
  <c r="P9" i="1"/>
  <c r="P10" i="1"/>
  <c r="P11" i="1"/>
  <c r="P12" i="1"/>
  <c r="P7" i="1"/>
  <c r="J37" i="1" l="1"/>
  <c r="J41" i="1"/>
  <c r="J19" i="1"/>
  <c r="J15" i="1"/>
  <c r="J28" i="1"/>
  <c r="J22" i="1"/>
  <c r="J7" i="1"/>
  <c r="J8" i="1"/>
  <c r="J9" i="1"/>
  <c r="J6" i="1"/>
  <c r="J5" i="1"/>
  <c r="AD49" i="1"/>
  <c r="J49" i="1"/>
  <c r="AD48" i="1"/>
  <c r="J48" i="1"/>
  <c r="AD47" i="1"/>
  <c r="J47" i="1"/>
  <c r="AD46" i="1"/>
  <c r="X46" i="1"/>
  <c r="J46" i="1"/>
  <c r="AD45" i="1"/>
  <c r="X45" i="1"/>
  <c r="J45" i="1"/>
  <c r="AD44" i="1"/>
  <c r="J44" i="1"/>
  <c r="AD43" i="1"/>
  <c r="X43" i="1"/>
  <c r="J43" i="1"/>
  <c r="AD42" i="1"/>
  <c r="J42" i="1"/>
  <c r="AD41" i="1"/>
  <c r="AD40" i="1"/>
  <c r="J40" i="1"/>
  <c r="AD39" i="1"/>
  <c r="J39" i="1"/>
  <c r="AD38" i="1"/>
  <c r="R38" i="1"/>
  <c r="J38" i="1"/>
  <c r="AD37" i="1"/>
  <c r="X37" i="1"/>
  <c r="AD36" i="1"/>
  <c r="J36" i="1"/>
  <c r="AD35" i="1"/>
  <c r="J35" i="1"/>
  <c r="AD34" i="1"/>
  <c r="X34" i="1"/>
  <c r="R34" i="1"/>
  <c r="J34" i="1"/>
  <c r="AD33" i="1"/>
  <c r="X33" i="1"/>
  <c r="J33" i="1"/>
  <c r="AD32" i="1"/>
  <c r="J32" i="1"/>
  <c r="AD31" i="1"/>
  <c r="J31" i="1"/>
  <c r="AD30" i="1"/>
  <c r="X30" i="1"/>
  <c r="J30" i="1"/>
  <c r="AD29" i="1"/>
  <c r="X29" i="1"/>
  <c r="J29" i="1"/>
  <c r="AD28" i="1"/>
  <c r="AD27" i="1"/>
  <c r="J27" i="1"/>
  <c r="AF27" i="1" s="1"/>
  <c r="AD26" i="1"/>
  <c r="R26" i="1"/>
  <c r="J26" i="1"/>
  <c r="AF26" i="1" s="1"/>
  <c r="AD25" i="1"/>
  <c r="X25" i="1"/>
  <c r="R25" i="1"/>
  <c r="J25" i="1"/>
  <c r="AD24" i="1"/>
  <c r="J24" i="1"/>
  <c r="AF24" i="1" s="1"/>
  <c r="AD23" i="1"/>
  <c r="X23" i="1"/>
  <c r="J23" i="1"/>
  <c r="AF23" i="1" s="1"/>
  <c r="AD22" i="1"/>
  <c r="AD21" i="1"/>
  <c r="J21" i="1"/>
  <c r="AD20" i="1"/>
  <c r="J20" i="1"/>
  <c r="AD19" i="1"/>
  <c r="X19" i="1"/>
  <c r="AD18" i="1"/>
  <c r="J18" i="1"/>
  <c r="AD17" i="1"/>
  <c r="J17" i="1"/>
  <c r="AD16" i="1"/>
  <c r="J16" i="1"/>
  <c r="AD15" i="1"/>
  <c r="X15" i="1"/>
  <c r="R15" i="1"/>
  <c r="AD14" i="1"/>
  <c r="X14" i="1"/>
  <c r="R14" i="1"/>
  <c r="J14" i="1"/>
  <c r="AD13" i="1"/>
  <c r="J13" i="1"/>
  <c r="AD12" i="1"/>
  <c r="J12" i="1"/>
  <c r="AD11" i="1"/>
  <c r="J11" i="1"/>
  <c r="AD10" i="1"/>
  <c r="R10" i="1"/>
  <c r="J10" i="1"/>
  <c r="AD9" i="1"/>
  <c r="AD8" i="1"/>
  <c r="R8" i="1"/>
  <c r="AD7" i="1"/>
  <c r="R7" i="1"/>
  <c r="AD6" i="1"/>
  <c r="X6" i="1"/>
  <c r="R6" i="1"/>
  <c r="AD5" i="1"/>
  <c r="X5" i="1"/>
  <c r="R5" i="1"/>
  <c r="AF21" i="1" l="1"/>
  <c r="AF40" i="1"/>
  <c r="AF20" i="1"/>
  <c r="AF6" i="1"/>
  <c r="AF9" i="1"/>
  <c r="AF8" i="1"/>
  <c r="AF15" i="1"/>
  <c r="AF16" i="1"/>
  <c r="AF38" i="1"/>
  <c r="AF39" i="1"/>
  <c r="AF49" i="1"/>
  <c r="AF22" i="1"/>
  <c r="AF41" i="1"/>
  <c r="AF14" i="1"/>
  <c r="AF5" i="1"/>
  <c r="AF10" i="1"/>
  <c r="AF12" i="1"/>
  <c r="AF19" i="1"/>
  <c r="AF28" i="1"/>
  <c r="AF42" i="1"/>
  <c r="AF7" i="1"/>
  <c r="AF18" i="1"/>
  <c r="AF32" i="1"/>
  <c r="AF35" i="1"/>
  <c r="AF36" i="1"/>
  <c r="AF45" i="1"/>
  <c r="AF46" i="1"/>
  <c r="AF47" i="1"/>
  <c r="AF13" i="1"/>
  <c r="AF17" i="1"/>
  <c r="AF25" i="1"/>
  <c r="AF29" i="1"/>
  <c r="AF30" i="1"/>
  <c r="AF31" i="1"/>
  <c r="AF43" i="1"/>
  <c r="AF44" i="1"/>
  <c r="AF11" i="1"/>
  <c r="AF33" i="1"/>
  <c r="AF34" i="1"/>
  <c r="AF48" i="1"/>
  <c r="AF37" i="1"/>
</calcChain>
</file>

<file path=xl/sharedStrings.xml><?xml version="1.0" encoding="utf-8"?>
<sst xmlns="http://schemas.openxmlformats.org/spreadsheetml/2006/main" count="478" uniqueCount="72">
  <si>
    <t>Интегральный рейтинг инвестиционной привлекательности муниципальных районов и городских округов Республики Татарстан за 2022 год</t>
  </si>
  <si>
    <t xml:space="preserve">Инвестиции в основной капитал за исключением бюджетных средств на 1 жителя, руб. </t>
  </si>
  <si>
    <t xml:space="preserve">Инвестиции из компаний, зарегистрированных в других регионах </t>
  </si>
  <si>
    <t>Подрейтинг по инвестиционной активности</t>
  </si>
  <si>
    <t>Актуальность по обновлению данных на Инвесткарте</t>
  </si>
  <si>
    <t>Полнота данных об инфраструктуре отображенная на Инвесткарте</t>
  </si>
  <si>
    <t>Подрейтинг инвестиционного стандарта</t>
  </si>
  <si>
    <t>Фактический объем инвестиций по инвестиционным проектам МО РТ на 1 жителя, внесенные в ГАСУ (тыс. руб.)</t>
  </si>
  <si>
    <t>Полнота, достоверность и своевременность внесения сведений по инвестиционным проектам МЧП МО РТ, внесенным в ГАСУ</t>
  </si>
  <si>
    <t>Отражение МО РТ объектов, при создании или реконструкции которых могут быть использованы механизмы МЧП, на Инвесткарте</t>
  </si>
  <si>
    <t>Подрейтинг инвестиционной активности с применением механизмов МЧП</t>
  </si>
  <si>
    <t xml:space="preserve">Посты для продвижения инвестиционной привлекательности в социальных сетях </t>
  </si>
  <si>
    <t xml:space="preserve">Публикации по инвестиционной деятельности на официальном сайте </t>
  </si>
  <si>
    <t>Подрейтинг по продвижению инвестиционной привлекательности</t>
  </si>
  <si>
    <t>Интегральный рейтинг</t>
  </si>
  <si>
    <t>Муниципальные образования РТ</t>
  </si>
  <si>
    <t>ед.</t>
  </si>
  <si>
    <t>место</t>
  </si>
  <si>
    <t>среднее</t>
  </si>
  <si>
    <t>Казань</t>
  </si>
  <si>
    <t>-</t>
  </si>
  <si>
    <t>Набережные Челны</t>
  </si>
  <si>
    <t>Нижнекамский район</t>
  </si>
  <si>
    <t>Елабужский район</t>
  </si>
  <si>
    <t>Верхнеуслонский район</t>
  </si>
  <si>
    <t>Зеленодольский район</t>
  </si>
  <si>
    <t>Менделеевский район</t>
  </si>
  <si>
    <t>Чистопольский район</t>
  </si>
  <si>
    <t>Нурлатский район</t>
  </si>
  <si>
    <t>Пестречинский район</t>
  </si>
  <si>
    <t>Альметьевский район</t>
  </si>
  <si>
    <t>Бавлинский район</t>
  </si>
  <si>
    <t>Новошешминский район</t>
  </si>
  <si>
    <t>Сармановский район</t>
  </si>
  <si>
    <t>Лаишевский район</t>
  </si>
  <si>
    <t>Спасский район</t>
  </si>
  <si>
    <t>Черемшанский район</t>
  </si>
  <si>
    <t>Высокогорский район</t>
  </si>
  <si>
    <t>Лениногорский район</t>
  </si>
  <si>
    <t>Апастовский район</t>
  </si>
  <si>
    <t>Тукаевский район</t>
  </si>
  <si>
    <t>Азнакаевский район</t>
  </si>
  <si>
    <t>Атнинский район</t>
  </si>
  <si>
    <t>Мамадышский район</t>
  </si>
  <si>
    <t>Алькеевский район</t>
  </si>
  <si>
    <t>Актанышский район</t>
  </si>
  <si>
    <t>Балтасинский район</t>
  </si>
  <si>
    <t>Ютазинский район</t>
  </si>
  <si>
    <t>Мензелинский район</t>
  </si>
  <si>
    <t>Тюлячинский район</t>
  </si>
  <si>
    <t>Муслюмовский район</t>
  </si>
  <si>
    <t>Тетюшский район</t>
  </si>
  <si>
    <t>Сабинский район</t>
  </si>
  <si>
    <t>Заинский район</t>
  </si>
  <si>
    <t>Кайбицкий район</t>
  </si>
  <si>
    <t>Аксубаевский район</t>
  </si>
  <si>
    <t>Кукморский район</t>
  </si>
  <si>
    <t>Буинский район</t>
  </si>
  <si>
    <t>Дрожжановский район</t>
  </si>
  <si>
    <t>Агрызский район</t>
  </si>
  <si>
    <t>Рыбно-Слободский район</t>
  </si>
  <si>
    <t>Камско-Устьинский район</t>
  </si>
  <si>
    <t>Алексеевский район</t>
  </si>
  <si>
    <t>Арский район</t>
  </si>
  <si>
    <t>Бугульминский район</t>
  </si>
  <si>
    <t>Подготовлен Агентством инвестиционного развития Республики Татарстан</t>
  </si>
  <si>
    <t xml:space="preserve">Иностранные инвестиции на 1 жителя, долл. </t>
  </si>
  <si>
    <t>Зарегистрировавшиеся компании с участием иностранного капитала</t>
  </si>
  <si>
    <t>Комментарии</t>
  </si>
  <si>
    <t>В подрейтинге инвестиционного стандарта т.к. оценка по параметру выставлена по 5 балльной шкале, место вычислено как среднее за вычетом 4 баллов для приближения к единице</t>
  </si>
  <si>
    <t>В подрейтингах, где нет данных, среднее значение вычислялось по доступным данным</t>
  </si>
  <si>
    <t>В подрейтинге МЧП к показателю по отражению объектов на карте применен коэффициент +3, если доступны 2 параметра, и +5, если применен 1 параметр для развесовки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</si>
</sst>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Fill="1"/>
    <xf numFmtId="0" fontId="2" fillId="0" borderId="7" xfId="0" applyFont="1" applyFill="1" applyBorder="1"/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1" fontId="3" fillId="2" borderId="32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wrapText="1"/>
    </xf>
    <xf numFmtId="3" fontId="8" fillId="0" borderId="44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65" fontId="3" fillId="2" borderId="44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8" fillId="2" borderId="46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5" fontId="1" fillId="2" borderId="44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6" borderId="5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wrapText="1"/>
    </xf>
    <xf numFmtId="3" fontId="8" fillId="0" borderId="2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" fontId="8" fillId="2" borderId="32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2" fontId="4" fillId="0" borderId="54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wrapText="1"/>
    </xf>
    <xf numFmtId="3" fontId="8" fillId="0" borderId="56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2" fontId="4" fillId="0" borderId="56" xfId="0" applyNumberFormat="1" applyFont="1" applyFill="1" applyBorder="1" applyAlignment="1">
      <alignment horizontal="center" vertical="center" wrapText="1"/>
    </xf>
    <xf numFmtId="3" fontId="3" fillId="0" borderId="4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 wrapText="1"/>
    </xf>
    <xf numFmtId="165" fontId="4" fillId="2" borderId="44" xfId="0" applyNumberFormat="1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" fontId="0" fillId="0" borderId="0" xfId="0" applyNumberFormat="1" applyFill="1"/>
    <xf numFmtId="4" fontId="3" fillId="0" borderId="9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1" fontId="11" fillId="2" borderId="32" xfId="0" applyNumberFormat="1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165" fontId="11" fillId="2" borderId="11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65" fontId="11" fillId="2" borderId="44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" fontId="14" fillId="2" borderId="46" xfId="0" applyNumberFormat="1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165" fontId="15" fillId="2" borderId="44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165" fontId="15" fillId="2" borderId="20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1" fontId="14" fillId="2" borderId="32" xfId="0" applyNumberFormat="1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165" fontId="12" fillId="2" borderId="44" xfId="0" applyNumberFormat="1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0" borderId="64" xfId="0" applyBorder="1"/>
    <xf numFmtId="0" fontId="15" fillId="0" borderId="65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zoomScale="70" zoomScaleNormal="70" workbookViewId="0">
      <pane xSplit="1" topLeftCell="B1" activePane="topRight" state="frozen"/>
      <selection activeCell="A16" sqref="A16"/>
      <selection pane="topRight" activeCell="L20" sqref="L20"/>
    </sheetView>
  </sheetViews>
  <sheetFormatPr defaultColWidth="8.85546875" defaultRowHeight="15" x14ac:dyDescent="0.25"/>
  <cols>
    <col min="1" max="1" width="35" style="1" customWidth="1"/>
    <col min="2" max="2" width="14.28515625" style="1" customWidth="1"/>
    <col min="3" max="7" width="12.42578125" style="1" customWidth="1"/>
    <col min="8" max="8" width="14.28515625" style="1" customWidth="1"/>
    <col min="9" max="9" width="12.140625" style="1" customWidth="1"/>
    <col min="10" max="10" width="14.5703125" style="1" customWidth="1"/>
    <col min="11" max="11" width="9.85546875" style="1" customWidth="1"/>
    <col min="12" max="13" width="12.7109375" style="1" customWidth="1"/>
    <col min="14" max="14" width="10.85546875" style="1" customWidth="1"/>
    <col min="15" max="15" width="14" style="1" customWidth="1"/>
    <col min="16" max="16" width="10.85546875" style="1" customWidth="1"/>
    <col min="17" max="17" width="11.42578125" style="1" customWidth="1"/>
    <col min="18" max="18" width="19.28515625" style="1" customWidth="1"/>
    <col min="19" max="19" width="17.140625" style="1" customWidth="1"/>
    <col min="20" max="20" width="20.140625" style="1" customWidth="1"/>
    <col min="21" max="21" width="16.28515625" style="1" customWidth="1"/>
    <col min="22" max="22" width="20.7109375" style="1" customWidth="1"/>
    <col min="23" max="23" width="18.5703125" style="1" customWidth="1"/>
    <col min="24" max="24" width="16.28515625" style="171" customWidth="1"/>
    <col min="25" max="25" width="16.28515625" style="1" customWidth="1"/>
    <col min="26" max="26" width="17.7109375" style="1" customWidth="1"/>
    <col min="27" max="27" width="13.42578125" style="1" customWidth="1"/>
    <col min="28" max="28" width="15.42578125" style="1" customWidth="1"/>
    <col min="29" max="30" width="14" style="1" customWidth="1"/>
    <col min="31" max="31" width="12.5703125" style="1" customWidth="1"/>
    <col min="32" max="32" width="14.140625" style="1" customWidth="1"/>
    <col min="33" max="33" width="13" style="1" customWidth="1"/>
    <col min="34" max="16384" width="8.85546875" style="1"/>
  </cols>
  <sheetData>
    <row r="1" spans="1:33" ht="19.5" customHeight="1" x14ac:dyDescent="0.25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5"/>
    </row>
    <row r="2" spans="1:33" ht="15" customHeight="1" thickBot="1" x14ac:dyDescent="0.3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7"/>
      <c r="AA2" s="197"/>
      <c r="AB2" s="197"/>
      <c r="AC2" s="197"/>
      <c r="AD2" s="197"/>
      <c r="AE2" s="197"/>
      <c r="AF2" s="197"/>
      <c r="AG2" s="199"/>
    </row>
    <row r="3" spans="1:33" ht="99" customHeight="1" x14ac:dyDescent="0.3">
      <c r="A3" s="2"/>
      <c r="B3" s="200" t="s">
        <v>1</v>
      </c>
      <c r="C3" s="192"/>
      <c r="D3" s="191" t="s">
        <v>66</v>
      </c>
      <c r="E3" s="192"/>
      <c r="F3" s="191" t="s">
        <v>67</v>
      </c>
      <c r="G3" s="192"/>
      <c r="H3" s="201" t="s">
        <v>2</v>
      </c>
      <c r="I3" s="191"/>
      <c r="J3" s="202" t="s">
        <v>3</v>
      </c>
      <c r="K3" s="191"/>
      <c r="L3" s="202" t="s">
        <v>4</v>
      </c>
      <c r="M3" s="201"/>
      <c r="N3" s="201" t="s">
        <v>5</v>
      </c>
      <c r="O3" s="201"/>
      <c r="P3" s="201" t="s">
        <v>6</v>
      </c>
      <c r="Q3" s="191"/>
      <c r="R3" s="203" t="s">
        <v>7</v>
      </c>
      <c r="S3" s="203"/>
      <c r="T3" s="203" t="s">
        <v>8</v>
      </c>
      <c r="U3" s="203"/>
      <c r="V3" s="203" t="s">
        <v>9</v>
      </c>
      <c r="W3" s="203"/>
      <c r="X3" s="204" t="s">
        <v>10</v>
      </c>
      <c r="Y3" s="205"/>
      <c r="Z3" s="206" t="s">
        <v>11</v>
      </c>
      <c r="AA3" s="207"/>
      <c r="AB3" s="207" t="s">
        <v>12</v>
      </c>
      <c r="AC3" s="208"/>
      <c r="AD3" s="188" t="s">
        <v>13</v>
      </c>
      <c r="AE3" s="188"/>
      <c r="AF3" s="189" t="s">
        <v>14</v>
      </c>
      <c r="AG3" s="190"/>
    </row>
    <row r="4" spans="1:33" ht="38.25" thickBot="1" x14ac:dyDescent="0.3">
      <c r="A4" s="3" t="s">
        <v>15</v>
      </c>
      <c r="B4" s="4" t="s">
        <v>16</v>
      </c>
      <c r="C4" s="5" t="s">
        <v>17</v>
      </c>
      <c r="D4" s="5" t="s">
        <v>16</v>
      </c>
      <c r="E4" s="5" t="s">
        <v>17</v>
      </c>
      <c r="F4" s="5" t="s">
        <v>16</v>
      </c>
      <c r="G4" s="5" t="s">
        <v>17</v>
      </c>
      <c r="H4" s="6" t="s">
        <v>16</v>
      </c>
      <c r="I4" s="7" t="s">
        <v>17</v>
      </c>
      <c r="J4" s="8" t="s">
        <v>18</v>
      </c>
      <c r="K4" s="7" t="s">
        <v>17</v>
      </c>
      <c r="L4" s="9" t="s">
        <v>16</v>
      </c>
      <c r="M4" s="10" t="s">
        <v>17</v>
      </c>
      <c r="N4" s="10" t="s">
        <v>16</v>
      </c>
      <c r="O4" s="10" t="s">
        <v>17</v>
      </c>
      <c r="P4" s="10" t="s">
        <v>18</v>
      </c>
      <c r="Q4" s="11" t="s">
        <v>17</v>
      </c>
      <c r="R4" s="12" t="s">
        <v>16</v>
      </c>
      <c r="S4" s="12" t="s">
        <v>17</v>
      </c>
      <c r="T4" s="12" t="s">
        <v>16</v>
      </c>
      <c r="U4" s="12" t="s">
        <v>17</v>
      </c>
      <c r="V4" s="12" t="s">
        <v>16</v>
      </c>
      <c r="W4" s="12" t="s">
        <v>17</v>
      </c>
      <c r="X4" s="13" t="s">
        <v>16</v>
      </c>
      <c r="Y4" s="14" t="s">
        <v>17</v>
      </c>
      <c r="Z4" s="15" t="s">
        <v>16</v>
      </c>
      <c r="AA4" s="16" t="s">
        <v>17</v>
      </c>
      <c r="AB4" s="17" t="s">
        <v>16</v>
      </c>
      <c r="AC4" s="18" t="s">
        <v>17</v>
      </c>
      <c r="AD4" s="19" t="s">
        <v>16</v>
      </c>
      <c r="AE4" s="19" t="s">
        <v>17</v>
      </c>
      <c r="AF4" s="20" t="s">
        <v>16</v>
      </c>
      <c r="AG4" s="21" t="s">
        <v>17</v>
      </c>
    </row>
    <row r="5" spans="1:33" ht="20.25" thickBot="1" x14ac:dyDescent="0.35">
      <c r="A5" s="22" t="s">
        <v>19</v>
      </c>
      <c r="B5" s="23">
        <v>78605</v>
      </c>
      <c r="C5" s="24">
        <v>2</v>
      </c>
      <c r="D5" s="172">
        <v>10.6</v>
      </c>
      <c r="E5" s="24">
        <v>1</v>
      </c>
      <c r="F5" s="24">
        <v>39</v>
      </c>
      <c r="G5" s="24">
        <v>1</v>
      </c>
      <c r="H5" s="25">
        <v>317</v>
      </c>
      <c r="I5" s="65">
        <v>1</v>
      </c>
      <c r="J5" s="26">
        <f>(C5+E5+G5+I5)/4</f>
        <v>1.25</v>
      </c>
      <c r="K5" s="27">
        <v>1</v>
      </c>
      <c r="L5" s="28">
        <v>5</v>
      </c>
      <c r="M5" s="24">
        <v>1</v>
      </c>
      <c r="N5" s="24">
        <v>4.4000000000000004</v>
      </c>
      <c r="O5" s="24">
        <v>1</v>
      </c>
      <c r="P5" s="24">
        <f>(L5+N5)/2-4</f>
        <v>0.70000000000000018</v>
      </c>
      <c r="Q5" s="27">
        <v>1</v>
      </c>
      <c r="R5" s="29">
        <f>440105/1259.2</f>
        <v>349.51159466327823</v>
      </c>
      <c r="S5" s="30">
        <v>2</v>
      </c>
      <c r="T5" s="30">
        <v>0</v>
      </c>
      <c r="U5" s="30">
        <v>2</v>
      </c>
      <c r="V5" s="30" t="s">
        <v>20</v>
      </c>
      <c r="W5" s="30" t="s">
        <v>20</v>
      </c>
      <c r="X5" s="31">
        <f>(S5+U5)/2</f>
        <v>2</v>
      </c>
      <c r="Y5" s="32">
        <v>2</v>
      </c>
      <c r="Z5" s="33">
        <v>11</v>
      </c>
      <c r="AA5" s="34">
        <v>1</v>
      </c>
      <c r="AB5" s="35">
        <v>12</v>
      </c>
      <c r="AC5" s="36">
        <v>2</v>
      </c>
      <c r="AD5" s="37">
        <f t="shared" ref="AD5:AD49" si="0">(AA5+AC5)/2</f>
        <v>1.5</v>
      </c>
      <c r="AE5" s="38">
        <v>1</v>
      </c>
      <c r="AF5" s="39">
        <f>(J5+P5+X5+AD5)/4</f>
        <v>1.3625</v>
      </c>
      <c r="AG5" s="40">
        <v>2</v>
      </c>
    </row>
    <row r="6" spans="1:33" ht="20.25" thickBot="1" x14ac:dyDescent="0.35">
      <c r="A6" s="41" t="s">
        <v>21</v>
      </c>
      <c r="B6" s="42">
        <v>80076</v>
      </c>
      <c r="C6" s="10">
        <v>1</v>
      </c>
      <c r="D6" s="10">
        <v>9.1999999999999993</v>
      </c>
      <c r="E6" s="10">
        <v>2</v>
      </c>
      <c r="F6" s="10">
        <v>8</v>
      </c>
      <c r="G6" s="10">
        <v>2</v>
      </c>
      <c r="H6" s="43">
        <v>82</v>
      </c>
      <c r="I6" s="183">
        <v>2</v>
      </c>
      <c r="J6" s="26">
        <f>(C6+E6+G6+I6)/4</f>
        <v>1.75</v>
      </c>
      <c r="K6" s="45">
        <v>2</v>
      </c>
      <c r="L6" s="9">
        <v>4</v>
      </c>
      <c r="M6" s="10">
        <v>2</v>
      </c>
      <c r="N6" s="10">
        <v>3.4</v>
      </c>
      <c r="O6" s="10">
        <v>2</v>
      </c>
      <c r="P6" s="24">
        <f>(L6+N6)/2-4</f>
        <v>-0.29999999999999982</v>
      </c>
      <c r="Q6" s="45">
        <v>2</v>
      </c>
      <c r="R6" s="46">
        <f>345226/528.4</f>
        <v>653.34216502649508</v>
      </c>
      <c r="S6" s="47">
        <v>1</v>
      </c>
      <c r="T6" s="47">
        <v>1</v>
      </c>
      <c r="U6" s="47">
        <v>1</v>
      </c>
      <c r="V6" s="47" t="s">
        <v>20</v>
      </c>
      <c r="W6" s="47" t="s">
        <v>20</v>
      </c>
      <c r="X6" s="48">
        <f>(S6+U6)/2</f>
        <v>1</v>
      </c>
      <c r="Y6" s="49">
        <v>1</v>
      </c>
      <c r="Z6" s="50">
        <v>8</v>
      </c>
      <c r="AA6" s="51">
        <v>2</v>
      </c>
      <c r="AB6" s="52">
        <v>15</v>
      </c>
      <c r="AC6" s="53">
        <v>1</v>
      </c>
      <c r="AD6" s="54">
        <f t="shared" si="0"/>
        <v>1.5</v>
      </c>
      <c r="AE6" s="55">
        <v>1</v>
      </c>
      <c r="AF6" s="39">
        <f t="shared" ref="AF6:AF46" si="1">(J6+P6+X6+AD6)/4</f>
        <v>0.98750000000000004</v>
      </c>
      <c r="AG6" s="56">
        <v>1</v>
      </c>
    </row>
    <row r="7" spans="1:33" ht="20.25" thickBot="1" x14ac:dyDescent="0.35">
      <c r="A7" s="57" t="s">
        <v>22</v>
      </c>
      <c r="B7" s="23">
        <v>286337</v>
      </c>
      <c r="C7" s="58">
        <v>3</v>
      </c>
      <c r="D7" s="172">
        <v>23.9</v>
      </c>
      <c r="E7" s="58">
        <v>3</v>
      </c>
      <c r="F7" s="24">
        <v>1</v>
      </c>
      <c r="G7" s="58">
        <v>1</v>
      </c>
      <c r="H7" s="24">
        <v>42</v>
      </c>
      <c r="I7" s="65">
        <v>1</v>
      </c>
      <c r="J7" s="26">
        <f t="shared" ref="J7:J9" si="2">(C7+E7+G7+I7)/4</f>
        <v>2</v>
      </c>
      <c r="K7" s="59">
        <v>1</v>
      </c>
      <c r="L7" s="60">
        <v>5</v>
      </c>
      <c r="M7" s="61">
        <v>1</v>
      </c>
      <c r="N7" s="61">
        <v>5</v>
      </c>
      <c r="O7" s="61">
        <v>1</v>
      </c>
      <c r="P7" s="24">
        <f>(L7+N7)/2-4</f>
        <v>1</v>
      </c>
      <c r="Q7" s="59">
        <v>1</v>
      </c>
      <c r="R7" s="62">
        <f>300000/275.8</f>
        <v>1087.7447425670775</v>
      </c>
      <c r="S7" s="63">
        <v>2</v>
      </c>
      <c r="T7" s="61" t="s">
        <v>20</v>
      </c>
      <c r="U7" s="61"/>
      <c r="V7" s="61" t="s">
        <v>20</v>
      </c>
      <c r="W7" s="61"/>
      <c r="X7" s="64">
        <v>4</v>
      </c>
      <c r="Y7" s="65">
        <v>3</v>
      </c>
      <c r="Z7" s="66">
        <v>23</v>
      </c>
      <c r="AA7" s="67">
        <v>2</v>
      </c>
      <c r="AB7" s="68">
        <v>18</v>
      </c>
      <c r="AC7" s="69">
        <v>2</v>
      </c>
      <c r="AD7" s="70">
        <f t="shared" si="0"/>
        <v>2</v>
      </c>
      <c r="AE7" s="71">
        <v>1</v>
      </c>
      <c r="AF7" s="39">
        <f t="shared" si="1"/>
        <v>2.25</v>
      </c>
      <c r="AG7" s="72">
        <v>1</v>
      </c>
    </row>
    <row r="8" spans="1:33" ht="18.75" customHeight="1" thickBot="1" x14ac:dyDescent="0.35">
      <c r="A8" s="73" t="s">
        <v>23</v>
      </c>
      <c r="B8" s="74">
        <v>258856</v>
      </c>
      <c r="C8" s="75">
        <v>6</v>
      </c>
      <c r="D8" s="177">
        <v>464.7</v>
      </c>
      <c r="E8" s="150">
        <v>1</v>
      </c>
      <c r="F8" s="80">
        <v>1</v>
      </c>
      <c r="G8" s="150">
        <v>1</v>
      </c>
      <c r="H8" s="75">
        <v>15</v>
      </c>
      <c r="I8" s="156">
        <v>6</v>
      </c>
      <c r="J8" s="26">
        <f t="shared" si="2"/>
        <v>3.5</v>
      </c>
      <c r="K8" s="77">
        <v>2</v>
      </c>
      <c r="L8" s="78">
        <v>5</v>
      </c>
      <c r="M8" s="79">
        <v>1</v>
      </c>
      <c r="N8" s="79">
        <v>4.8499999999999996</v>
      </c>
      <c r="O8" s="79">
        <v>2</v>
      </c>
      <c r="P8" s="24">
        <f t="shared" ref="P8:P12" si="3">(L8+N8)/2-4</f>
        <v>0.92499999999999982</v>
      </c>
      <c r="Q8" s="81">
        <v>2</v>
      </c>
      <c r="R8" s="82">
        <f>133291/85.8</f>
        <v>1553.5081585081587</v>
      </c>
      <c r="S8" s="83">
        <v>1</v>
      </c>
      <c r="T8" s="84">
        <v>1</v>
      </c>
      <c r="U8" s="83">
        <v>1</v>
      </c>
      <c r="V8" s="79" t="s">
        <v>20</v>
      </c>
      <c r="W8" s="79"/>
      <c r="X8" s="85">
        <v>2</v>
      </c>
      <c r="Y8" s="86">
        <v>1</v>
      </c>
      <c r="Z8" s="87">
        <v>16</v>
      </c>
      <c r="AA8" s="88">
        <v>4</v>
      </c>
      <c r="AB8" s="89">
        <v>13</v>
      </c>
      <c r="AC8" s="90">
        <v>3</v>
      </c>
      <c r="AD8" s="91">
        <f>(AA8+AC8)/2</f>
        <v>3.5</v>
      </c>
      <c r="AE8" s="92">
        <v>4</v>
      </c>
      <c r="AF8" s="39">
        <f>(J8+P8+X8+AD8)/4</f>
        <v>2.4812500000000002</v>
      </c>
      <c r="AG8" s="93">
        <v>2</v>
      </c>
    </row>
    <row r="9" spans="1:33" ht="20.25" thickBot="1" x14ac:dyDescent="0.35">
      <c r="A9" s="73" t="s">
        <v>24</v>
      </c>
      <c r="B9" s="149">
        <v>271044</v>
      </c>
      <c r="C9" s="150">
        <v>5</v>
      </c>
      <c r="D9" s="177">
        <v>23.8</v>
      </c>
      <c r="E9" s="150">
        <v>4</v>
      </c>
      <c r="F9" s="80">
        <v>1</v>
      </c>
      <c r="G9" s="150">
        <v>1</v>
      </c>
      <c r="H9" s="75">
        <v>10</v>
      </c>
      <c r="I9" s="156">
        <v>10</v>
      </c>
      <c r="J9" s="26">
        <f t="shared" si="2"/>
        <v>5</v>
      </c>
      <c r="K9" s="77">
        <v>3</v>
      </c>
      <c r="L9" s="78">
        <v>4</v>
      </c>
      <c r="M9" s="94">
        <v>2</v>
      </c>
      <c r="N9" s="79">
        <v>3.7</v>
      </c>
      <c r="O9" s="79">
        <v>10</v>
      </c>
      <c r="P9" s="24">
        <f t="shared" si="3"/>
        <v>-0.14999999999999991</v>
      </c>
      <c r="Q9" s="81">
        <v>5</v>
      </c>
      <c r="R9" s="95" t="s">
        <v>20</v>
      </c>
      <c r="S9" s="94"/>
      <c r="T9" s="94" t="s">
        <v>20</v>
      </c>
      <c r="U9" s="79"/>
      <c r="V9" s="79" t="s">
        <v>20</v>
      </c>
      <c r="W9" s="79"/>
      <c r="X9" s="85"/>
      <c r="Y9" s="96"/>
      <c r="Z9" s="97">
        <v>7</v>
      </c>
      <c r="AA9" s="98">
        <v>9</v>
      </c>
      <c r="AB9" s="99">
        <v>6</v>
      </c>
      <c r="AC9" s="100">
        <v>7</v>
      </c>
      <c r="AD9" s="101">
        <f>(AA9+AC9)/2</f>
        <v>8</v>
      </c>
      <c r="AE9" s="102"/>
      <c r="AF9" s="39">
        <f>(J9+P9+X9+AD9)/4</f>
        <v>3.2124999999999999</v>
      </c>
      <c r="AG9" s="93">
        <v>3</v>
      </c>
    </row>
    <row r="10" spans="1:33" ht="20.25" thickBot="1" x14ac:dyDescent="0.35">
      <c r="A10" s="73" t="s">
        <v>25</v>
      </c>
      <c r="B10" s="74">
        <v>76723</v>
      </c>
      <c r="C10" s="75">
        <v>24</v>
      </c>
      <c r="D10" s="80"/>
      <c r="E10" s="150"/>
      <c r="F10" s="80"/>
      <c r="G10" s="150"/>
      <c r="H10" s="80">
        <v>23</v>
      </c>
      <c r="I10" s="184">
        <v>3</v>
      </c>
      <c r="J10" s="26">
        <f t="shared" ref="J10:J49" si="4">(C10+I10)/2</f>
        <v>13.5</v>
      </c>
      <c r="K10" s="105">
        <v>4</v>
      </c>
      <c r="L10" s="78">
        <v>4</v>
      </c>
      <c r="M10" s="94">
        <v>2</v>
      </c>
      <c r="N10" s="79">
        <v>3.4</v>
      </c>
      <c r="O10" s="79">
        <v>12</v>
      </c>
      <c r="P10" s="24">
        <f t="shared" si="3"/>
        <v>-0.29999999999999982</v>
      </c>
      <c r="Q10" s="76">
        <v>6</v>
      </c>
      <c r="R10" s="82">
        <f>165376/165.7</f>
        <v>998.0446590223296</v>
      </c>
      <c r="S10" s="83">
        <v>3</v>
      </c>
      <c r="T10" s="94" t="s">
        <v>20</v>
      </c>
      <c r="U10" s="79"/>
      <c r="V10" s="84">
        <v>1</v>
      </c>
      <c r="W10" s="83">
        <v>1</v>
      </c>
      <c r="X10" s="85">
        <f>((S10+W10)/2+1)</f>
        <v>3</v>
      </c>
      <c r="Y10" s="86">
        <v>2</v>
      </c>
      <c r="Z10" s="106">
        <v>23</v>
      </c>
      <c r="AA10" s="88">
        <v>2</v>
      </c>
      <c r="AB10" s="107">
        <v>13</v>
      </c>
      <c r="AC10" s="90">
        <v>3</v>
      </c>
      <c r="AD10" s="91">
        <f>(AA10+AC10)/2</f>
        <v>2.5</v>
      </c>
      <c r="AE10" s="92">
        <v>3</v>
      </c>
      <c r="AF10" s="39">
        <f>(J10+P10+X10+AD10)/4</f>
        <v>4.6749999999999998</v>
      </c>
      <c r="AG10" s="93">
        <v>4</v>
      </c>
    </row>
    <row r="11" spans="1:33" ht="20.25" thickBot="1" x14ac:dyDescent="0.35">
      <c r="A11" s="73" t="s">
        <v>26</v>
      </c>
      <c r="B11" s="74">
        <v>74471</v>
      </c>
      <c r="C11" s="75">
        <v>26</v>
      </c>
      <c r="D11" s="80"/>
      <c r="E11" s="173"/>
      <c r="F11" s="179"/>
      <c r="G11" s="179"/>
      <c r="H11" s="75">
        <v>7</v>
      </c>
      <c r="I11" s="156">
        <v>18</v>
      </c>
      <c r="J11" s="26">
        <f t="shared" si="4"/>
        <v>22</v>
      </c>
      <c r="K11" s="108">
        <v>5</v>
      </c>
      <c r="L11" s="109">
        <v>5</v>
      </c>
      <c r="M11" s="79">
        <v>1</v>
      </c>
      <c r="N11" s="94">
        <v>4.0999999999999996</v>
      </c>
      <c r="O11" s="94">
        <v>8</v>
      </c>
      <c r="P11" s="24">
        <f t="shared" si="3"/>
        <v>0.54999999999999982</v>
      </c>
      <c r="Q11" s="108">
        <v>3</v>
      </c>
      <c r="R11" s="95" t="s">
        <v>20</v>
      </c>
      <c r="S11" s="94"/>
      <c r="T11" s="94" t="s">
        <v>20</v>
      </c>
      <c r="U11" s="79"/>
      <c r="V11" s="84">
        <v>1</v>
      </c>
      <c r="W11" s="83">
        <v>1</v>
      </c>
      <c r="X11" s="85">
        <v>3</v>
      </c>
      <c r="Y11" s="110">
        <v>4</v>
      </c>
      <c r="Z11" s="106">
        <v>17</v>
      </c>
      <c r="AA11" s="88">
        <v>3</v>
      </c>
      <c r="AB11" s="107">
        <v>20</v>
      </c>
      <c r="AC11" s="90">
        <v>1</v>
      </c>
      <c r="AD11" s="91">
        <f>(AA11+AC11)/2</f>
        <v>2</v>
      </c>
      <c r="AE11" s="111">
        <v>1</v>
      </c>
      <c r="AF11" s="39">
        <f>(J11+P11+X11+AD11)/4</f>
        <v>6.8875000000000002</v>
      </c>
      <c r="AG11" s="93">
        <v>5</v>
      </c>
    </row>
    <row r="12" spans="1:33" ht="20.25" thickBot="1" x14ac:dyDescent="0.35">
      <c r="A12" s="113" t="s">
        <v>27</v>
      </c>
      <c r="B12" s="114">
        <v>32019</v>
      </c>
      <c r="C12" s="115">
        <v>43</v>
      </c>
      <c r="D12" s="10"/>
      <c r="E12" s="185"/>
      <c r="F12" s="10"/>
      <c r="G12" s="10"/>
      <c r="H12" s="115">
        <v>9</v>
      </c>
      <c r="I12" s="186">
        <v>12</v>
      </c>
      <c r="J12" s="26">
        <f t="shared" si="4"/>
        <v>27.5</v>
      </c>
      <c r="K12" s="116"/>
      <c r="L12" s="117">
        <v>5</v>
      </c>
      <c r="M12" s="118">
        <v>1</v>
      </c>
      <c r="N12" s="119">
        <v>3.6</v>
      </c>
      <c r="O12" s="119">
        <v>11</v>
      </c>
      <c r="P12" s="24">
        <f t="shared" si="3"/>
        <v>0.29999999999999982</v>
      </c>
      <c r="Q12" s="116">
        <v>4</v>
      </c>
      <c r="R12" s="120" t="s">
        <v>20</v>
      </c>
      <c r="S12" s="119"/>
      <c r="T12" s="119" t="s">
        <v>20</v>
      </c>
      <c r="U12" s="118"/>
      <c r="V12" s="118" t="s">
        <v>20</v>
      </c>
      <c r="W12" s="118"/>
      <c r="X12" s="121"/>
      <c r="Y12" s="122"/>
      <c r="Z12" s="123">
        <v>72</v>
      </c>
      <c r="AA12" s="51">
        <v>1</v>
      </c>
      <c r="AB12" s="124">
        <v>6</v>
      </c>
      <c r="AC12" s="125">
        <v>7</v>
      </c>
      <c r="AD12" s="126">
        <f>(AA12+AC12)/2</f>
        <v>4</v>
      </c>
      <c r="AE12" s="127">
        <v>5</v>
      </c>
      <c r="AF12" s="128">
        <f>(J12+P12+X12+AD12)/4</f>
        <v>7.95</v>
      </c>
      <c r="AG12" s="129"/>
    </row>
    <row r="13" spans="1:33" ht="20.25" thickBot="1" x14ac:dyDescent="0.35">
      <c r="A13" s="130" t="s">
        <v>28</v>
      </c>
      <c r="B13" s="131">
        <v>103368</v>
      </c>
      <c r="C13" s="132">
        <v>16</v>
      </c>
      <c r="D13" s="138"/>
      <c r="E13" s="181"/>
      <c r="F13" s="182"/>
      <c r="G13" s="182"/>
      <c r="H13" s="132">
        <v>11</v>
      </c>
      <c r="I13" s="133">
        <v>8</v>
      </c>
      <c r="J13" s="26">
        <f t="shared" si="4"/>
        <v>12</v>
      </c>
      <c r="K13" s="134">
        <v>5</v>
      </c>
      <c r="L13" s="135">
        <v>5</v>
      </c>
      <c r="M13" s="136">
        <v>1</v>
      </c>
      <c r="N13" s="137">
        <v>5</v>
      </c>
      <c r="O13" s="136">
        <v>1</v>
      </c>
      <c r="P13" s="138">
        <f>(L13+N13)/2-4</f>
        <v>1</v>
      </c>
      <c r="Q13" s="134">
        <v>1</v>
      </c>
      <c r="R13" s="139" t="s">
        <v>20</v>
      </c>
      <c r="S13" s="140"/>
      <c r="T13" s="61" t="s">
        <v>20</v>
      </c>
      <c r="U13" s="61" t="s">
        <v>20</v>
      </c>
      <c r="V13" s="30">
        <v>5</v>
      </c>
      <c r="W13" s="63">
        <v>2</v>
      </c>
      <c r="X13" s="64">
        <v>4</v>
      </c>
      <c r="Y13" s="141">
        <v>2</v>
      </c>
      <c r="Z13" s="142">
        <v>5</v>
      </c>
      <c r="AA13" s="143">
        <v>11</v>
      </c>
      <c r="AB13" s="144">
        <v>4</v>
      </c>
      <c r="AC13" s="145">
        <v>9</v>
      </c>
      <c r="AD13" s="146">
        <f t="shared" si="0"/>
        <v>10</v>
      </c>
      <c r="AE13" s="147"/>
      <c r="AF13" s="148">
        <f t="shared" si="1"/>
        <v>6.75</v>
      </c>
      <c r="AG13" s="103"/>
    </row>
    <row r="14" spans="1:33" ht="20.25" thickBot="1" x14ac:dyDescent="0.35">
      <c r="A14" s="73" t="s">
        <v>29</v>
      </c>
      <c r="B14" s="149">
        <v>295973</v>
      </c>
      <c r="C14" s="150">
        <v>2</v>
      </c>
      <c r="D14" s="80"/>
      <c r="E14" s="173"/>
      <c r="F14" s="175"/>
      <c r="G14" s="173"/>
      <c r="H14" s="75">
        <v>9</v>
      </c>
      <c r="I14" s="76">
        <v>12</v>
      </c>
      <c r="J14" s="26">
        <f t="shared" si="4"/>
        <v>7</v>
      </c>
      <c r="K14" s="151">
        <v>4</v>
      </c>
      <c r="L14" s="109">
        <v>2</v>
      </c>
      <c r="M14" s="94">
        <v>4</v>
      </c>
      <c r="N14" s="94">
        <v>1.7</v>
      </c>
      <c r="O14" s="94">
        <v>15</v>
      </c>
      <c r="P14" s="138">
        <f t="shared" ref="P14:P49" si="5">(L14+N14)/2-4</f>
        <v>-2.15</v>
      </c>
      <c r="Q14" s="108">
        <v>21</v>
      </c>
      <c r="R14" s="95">
        <f>1700/53.7</f>
        <v>31.657355679702047</v>
      </c>
      <c r="S14" s="94">
        <v>3</v>
      </c>
      <c r="T14" s="152">
        <v>5</v>
      </c>
      <c r="U14" s="153">
        <v>1</v>
      </c>
      <c r="V14" s="79" t="s">
        <v>20</v>
      </c>
      <c r="W14" s="79"/>
      <c r="X14" s="85">
        <f>((S14+U14)/2+1)</f>
        <v>3</v>
      </c>
      <c r="Y14" s="93">
        <v>1</v>
      </c>
      <c r="Z14" s="154">
        <v>12</v>
      </c>
      <c r="AA14" s="98">
        <v>6</v>
      </c>
      <c r="AB14" s="155">
        <v>7</v>
      </c>
      <c r="AC14" s="100">
        <v>6</v>
      </c>
      <c r="AD14" s="101">
        <f t="shared" si="0"/>
        <v>6</v>
      </c>
      <c r="AE14" s="111">
        <v>3</v>
      </c>
      <c r="AF14" s="39">
        <f t="shared" si="1"/>
        <v>3.4624999999999999</v>
      </c>
      <c r="AG14" s="93">
        <v>1</v>
      </c>
    </row>
    <row r="15" spans="1:33" ht="20.25" thickBot="1" x14ac:dyDescent="0.35">
      <c r="A15" s="73" t="s">
        <v>30</v>
      </c>
      <c r="B15" s="74">
        <v>198550</v>
      </c>
      <c r="C15" s="75">
        <v>11</v>
      </c>
      <c r="D15" s="176">
        <v>6.2</v>
      </c>
      <c r="E15" s="173">
        <v>5</v>
      </c>
      <c r="F15" s="80"/>
      <c r="G15" s="80"/>
      <c r="H15" s="80">
        <v>30</v>
      </c>
      <c r="I15" s="104">
        <v>2</v>
      </c>
      <c r="J15" s="26">
        <f>(C15+E15+I15)/3</f>
        <v>6</v>
      </c>
      <c r="K15" s="151">
        <v>3</v>
      </c>
      <c r="L15" s="109">
        <v>5</v>
      </c>
      <c r="M15" s="79">
        <v>1</v>
      </c>
      <c r="N15" s="94">
        <v>4.4000000000000004</v>
      </c>
      <c r="O15" s="94">
        <v>6</v>
      </c>
      <c r="P15" s="138">
        <f t="shared" si="5"/>
        <v>0.70000000000000018</v>
      </c>
      <c r="Q15" s="108">
        <v>5</v>
      </c>
      <c r="R15" s="95">
        <f>6540/207.9</f>
        <v>31.457431457431458</v>
      </c>
      <c r="S15" s="94">
        <v>4</v>
      </c>
      <c r="T15" s="94" t="s">
        <v>20</v>
      </c>
      <c r="U15" s="94" t="s">
        <v>20</v>
      </c>
      <c r="V15" s="84">
        <v>5</v>
      </c>
      <c r="W15" s="83">
        <v>2</v>
      </c>
      <c r="X15" s="85">
        <f>((S15+W15)/2+1)</f>
        <v>4</v>
      </c>
      <c r="Y15" s="86">
        <v>2</v>
      </c>
      <c r="Z15" s="87">
        <v>14</v>
      </c>
      <c r="AA15" s="88">
        <v>5</v>
      </c>
      <c r="AB15" s="89">
        <v>12</v>
      </c>
      <c r="AC15" s="90">
        <v>4</v>
      </c>
      <c r="AD15" s="91">
        <f t="shared" si="0"/>
        <v>4.5</v>
      </c>
      <c r="AE15" s="111">
        <v>2</v>
      </c>
      <c r="AF15" s="39">
        <f t="shared" si="1"/>
        <v>3.8</v>
      </c>
      <c r="AG15" s="93">
        <v>2</v>
      </c>
    </row>
    <row r="16" spans="1:33" ht="20.25" thickBot="1" x14ac:dyDescent="0.35">
      <c r="A16" s="73" t="s">
        <v>31</v>
      </c>
      <c r="B16" s="74">
        <v>140133</v>
      </c>
      <c r="C16" s="75">
        <v>13</v>
      </c>
      <c r="D16" s="80"/>
      <c r="E16" s="173"/>
      <c r="F16" s="174"/>
      <c r="G16" s="174"/>
      <c r="H16" s="75">
        <v>7</v>
      </c>
      <c r="I16" s="76">
        <v>18</v>
      </c>
      <c r="J16" s="26">
        <f t="shared" si="4"/>
        <v>15.5</v>
      </c>
      <c r="K16" s="108"/>
      <c r="L16" s="109">
        <v>5</v>
      </c>
      <c r="M16" s="79">
        <v>1</v>
      </c>
      <c r="N16" s="94">
        <v>4.7</v>
      </c>
      <c r="O16" s="94">
        <v>3</v>
      </c>
      <c r="P16" s="138">
        <f t="shared" si="5"/>
        <v>0.84999999999999964</v>
      </c>
      <c r="Q16" s="108">
        <v>3</v>
      </c>
      <c r="R16" s="95" t="s">
        <v>20</v>
      </c>
      <c r="S16" s="94"/>
      <c r="T16" s="94" t="s">
        <v>20</v>
      </c>
      <c r="U16" s="94" t="s">
        <v>20</v>
      </c>
      <c r="V16" s="79" t="s">
        <v>20</v>
      </c>
      <c r="W16" s="79"/>
      <c r="X16" s="85" t="s">
        <v>20</v>
      </c>
      <c r="Y16" s="96"/>
      <c r="Z16" s="154">
        <v>2</v>
      </c>
      <c r="AA16" s="98">
        <v>14</v>
      </c>
      <c r="AB16" s="155">
        <v>1</v>
      </c>
      <c r="AC16" s="100">
        <v>12</v>
      </c>
      <c r="AD16" s="101">
        <f t="shared" si="0"/>
        <v>13</v>
      </c>
      <c r="AE16" s="102"/>
      <c r="AF16" s="39">
        <f>(J16+P16+AD16)/3</f>
        <v>9.7833333333333332</v>
      </c>
      <c r="AG16" s="112"/>
    </row>
    <row r="17" spans="1:33" ht="20.25" thickBot="1" x14ac:dyDescent="0.35">
      <c r="A17" s="73" t="s">
        <v>32</v>
      </c>
      <c r="B17" s="149">
        <v>326280</v>
      </c>
      <c r="C17" s="150">
        <v>1</v>
      </c>
      <c r="D17" s="80"/>
      <c r="E17" s="173"/>
      <c r="F17" s="174"/>
      <c r="G17" s="174"/>
      <c r="H17" s="75">
        <v>4</v>
      </c>
      <c r="I17" s="76">
        <v>28</v>
      </c>
      <c r="J17" s="26">
        <f t="shared" si="4"/>
        <v>14.5</v>
      </c>
      <c r="K17" s="108"/>
      <c r="L17" s="109">
        <v>5</v>
      </c>
      <c r="M17" s="79">
        <v>1</v>
      </c>
      <c r="N17" s="94">
        <v>4.7</v>
      </c>
      <c r="O17" s="94">
        <v>3</v>
      </c>
      <c r="P17" s="138">
        <f t="shared" si="5"/>
        <v>0.84999999999999964</v>
      </c>
      <c r="Q17" s="108">
        <v>3</v>
      </c>
      <c r="R17" s="95" t="s">
        <v>20</v>
      </c>
      <c r="S17" s="94"/>
      <c r="T17" s="94" t="s">
        <v>20</v>
      </c>
      <c r="U17" s="94" t="s">
        <v>20</v>
      </c>
      <c r="V17" s="79" t="s">
        <v>20</v>
      </c>
      <c r="W17" s="79"/>
      <c r="X17" s="85" t="s">
        <v>20</v>
      </c>
      <c r="Y17" s="96"/>
      <c r="Z17" s="154">
        <v>6</v>
      </c>
      <c r="AA17" s="98">
        <v>10</v>
      </c>
      <c r="AB17" s="155">
        <v>3</v>
      </c>
      <c r="AC17" s="100">
        <v>10</v>
      </c>
      <c r="AD17" s="101">
        <f t="shared" si="0"/>
        <v>10</v>
      </c>
      <c r="AE17" s="102"/>
      <c r="AF17" s="39">
        <f>(J17+P17+AD17)/3</f>
        <v>8.4500000000000011</v>
      </c>
      <c r="AG17" s="112"/>
    </row>
    <row r="18" spans="1:33" ht="20.25" thickBot="1" x14ac:dyDescent="0.35">
      <c r="A18" s="73" t="s">
        <v>33</v>
      </c>
      <c r="B18" s="74">
        <v>99245</v>
      </c>
      <c r="C18" s="75">
        <v>17</v>
      </c>
      <c r="D18" s="80"/>
      <c r="E18" s="173"/>
      <c r="F18" s="174"/>
      <c r="G18" s="174"/>
      <c r="H18" s="75">
        <v>5</v>
      </c>
      <c r="I18" s="76">
        <v>22</v>
      </c>
      <c r="J18" s="26">
        <f t="shared" si="4"/>
        <v>19.5</v>
      </c>
      <c r="K18" s="108"/>
      <c r="L18" s="109">
        <v>5</v>
      </c>
      <c r="M18" s="79">
        <v>1</v>
      </c>
      <c r="N18" s="94">
        <v>3.5</v>
      </c>
      <c r="O18" s="94">
        <v>11</v>
      </c>
      <c r="P18" s="138">
        <f t="shared" si="5"/>
        <v>0.25</v>
      </c>
      <c r="Q18" s="108">
        <v>11</v>
      </c>
      <c r="R18" s="95" t="s">
        <v>20</v>
      </c>
      <c r="S18" s="94"/>
      <c r="T18" s="94" t="s">
        <v>20</v>
      </c>
      <c r="U18" s="94" t="s">
        <v>20</v>
      </c>
      <c r="V18" s="79" t="s">
        <v>20</v>
      </c>
      <c r="W18" s="79"/>
      <c r="X18" s="85" t="s">
        <v>20</v>
      </c>
      <c r="Y18" s="96"/>
      <c r="Z18" s="154">
        <v>6</v>
      </c>
      <c r="AA18" s="98">
        <v>10</v>
      </c>
      <c r="AB18" s="155">
        <v>4</v>
      </c>
      <c r="AC18" s="100">
        <v>9</v>
      </c>
      <c r="AD18" s="101">
        <f t="shared" si="0"/>
        <v>9.5</v>
      </c>
      <c r="AE18" s="102"/>
      <c r="AF18" s="39">
        <f>(J18+P18+AD18)/3</f>
        <v>9.75</v>
      </c>
      <c r="AG18" s="112"/>
    </row>
    <row r="19" spans="1:33" ht="18.75" customHeight="1" thickBot="1" x14ac:dyDescent="0.35">
      <c r="A19" s="73" t="s">
        <v>34</v>
      </c>
      <c r="B19" s="74">
        <v>244272</v>
      </c>
      <c r="C19" s="75">
        <v>7</v>
      </c>
      <c r="D19" s="80"/>
      <c r="E19" s="150"/>
      <c r="F19" s="175">
        <v>1</v>
      </c>
      <c r="G19" s="173">
        <v>1</v>
      </c>
      <c r="H19" s="80">
        <v>20</v>
      </c>
      <c r="I19" s="104">
        <v>5</v>
      </c>
      <c r="J19" s="26">
        <f>(C19+G19+I19)/3</f>
        <v>4.333333333333333</v>
      </c>
      <c r="K19" s="77">
        <v>1</v>
      </c>
      <c r="L19" s="78">
        <v>5</v>
      </c>
      <c r="M19" s="79">
        <v>1</v>
      </c>
      <c r="N19" s="79">
        <v>4.4000000000000004</v>
      </c>
      <c r="O19" s="94">
        <v>6</v>
      </c>
      <c r="P19" s="138">
        <f t="shared" si="5"/>
        <v>0.70000000000000018</v>
      </c>
      <c r="Q19" s="108">
        <v>5</v>
      </c>
      <c r="R19" s="95" t="s">
        <v>20</v>
      </c>
      <c r="S19" s="94"/>
      <c r="T19" s="152">
        <v>5</v>
      </c>
      <c r="U19" s="153">
        <v>1</v>
      </c>
      <c r="V19" s="152">
        <v>1</v>
      </c>
      <c r="W19" s="83">
        <v>6</v>
      </c>
      <c r="X19" s="85">
        <f>W19+2</f>
        <v>8</v>
      </c>
      <c r="Y19" s="103"/>
      <c r="Z19" s="154">
        <v>10</v>
      </c>
      <c r="AA19" s="98">
        <v>7</v>
      </c>
      <c r="AB19" s="107">
        <v>8</v>
      </c>
      <c r="AC19" s="90">
        <v>5</v>
      </c>
      <c r="AD19" s="101">
        <f t="shared" si="0"/>
        <v>6</v>
      </c>
      <c r="AE19" s="111">
        <v>3</v>
      </c>
      <c r="AF19" s="39">
        <f t="shared" si="1"/>
        <v>4.7583333333333329</v>
      </c>
      <c r="AG19" s="93">
        <v>4</v>
      </c>
    </row>
    <row r="20" spans="1:33" ht="20.25" thickBot="1" x14ac:dyDescent="0.35">
      <c r="A20" s="73" t="s">
        <v>35</v>
      </c>
      <c r="B20" s="74">
        <v>32240</v>
      </c>
      <c r="C20" s="75">
        <v>42</v>
      </c>
      <c r="D20" s="80"/>
      <c r="E20" s="173"/>
      <c r="F20" s="174"/>
      <c r="G20" s="174"/>
      <c r="H20" s="75">
        <v>3</v>
      </c>
      <c r="I20" s="76">
        <v>30</v>
      </c>
      <c r="J20" s="26">
        <f t="shared" si="4"/>
        <v>36</v>
      </c>
      <c r="K20" s="108"/>
      <c r="L20" s="109">
        <v>4</v>
      </c>
      <c r="M20" s="94">
        <v>2</v>
      </c>
      <c r="N20" s="94">
        <v>2.2999999999999998</v>
      </c>
      <c r="O20" s="94">
        <v>14</v>
      </c>
      <c r="P20" s="138">
        <f t="shared" si="5"/>
        <v>-0.85000000000000009</v>
      </c>
      <c r="Q20" s="108">
        <v>18</v>
      </c>
      <c r="R20" s="95" t="s">
        <v>20</v>
      </c>
      <c r="S20" s="94"/>
      <c r="T20" s="94" t="s">
        <v>20</v>
      </c>
      <c r="U20" s="94" t="s">
        <v>20</v>
      </c>
      <c r="V20" s="79" t="s">
        <v>20</v>
      </c>
      <c r="W20" s="79"/>
      <c r="X20" s="85" t="s">
        <v>20</v>
      </c>
      <c r="Y20" s="156"/>
      <c r="Z20" s="154">
        <v>2</v>
      </c>
      <c r="AA20" s="98">
        <v>14</v>
      </c>
      <c r="AB20" s="155">
        <v>1</v>
      </c>
      <c r="AC20" s="100">
        <v>12</v>
      </c>
      <c r="AD20" s="101">
        <f t="shared" si="0"/>
        <v>13</v>
      </c>
      <c r="AE20" s="102"/>
      <c r="AF20" s="39">
        <f>(J20+P20+AD20)/3</f>
        <v>16.05</v>
      </c>
      <c r="AG20" s="112"/>
    </row>
    <row r="21" spans="1:33" ht="20.25" thickBot="1" x14ac:dyDescent="0.35">
      <c r="A21" s="73" t="s">
        <v>36</v>
      </c>
      <c r="B21" s="74">
        <v>95165</v>
      </c>
      <c r="C21" s="75">
        <v>18</v>
      </c>
      <c r="D21" s="80"/>
      <c r="E21" s="173"/>
      <c r="F21" s="174"/>
      <c r="G21" s="174"/>
      <c r="H21" s="75">
        <v>2</v>
      </c>
      <c r="I21" s="76">
        <v>40</v>
      </c>
      <c r="J21" s="26">
        <f t="shared" si="4"/>
        <v>29</v>
      </c>
      <c r="K21" s="108"/>
      <c r="L21" s="109">
        <v>3</v>
      </c>
      <c r="M21" s="94">
        <v>3</v>
      </c>
      <c r="N21" s="94">
        <v>3.6</v>
      </c>
      <c r="O21" s="94">
        <v>11</v>
      </c>
      <c r="P21" s="138">
        <f t="shared" si="5"/>
        <v>-0.70000000000000018</v>
      </c>
      <c r="Q21" s="108">
        <v>17</v>
      </c>
      <c r="R21" s="95" t="s">
        <v>20</v>
      </c>
      <c r="S21" s="94"/>
      <c r="T21" s="94" t="s">
        <v>20</v>
      </c>
      <c r="U21" s="94" t="s">
        <v>20</v>
      </c>
      <c r="V21" s="79" t="s">
        <v>20</v>
      </c>
      <c r="W21" s="79"/>
      <c r="X21" s="85" t="s">
        <v>20</v>
      </c>
      <c r="Y21" s="156"/>
      <c r="Z21" s="154">
        <v>1</v>
      </c>
      <c r="AA21" s="98">
        <v>15</v>
      </c>
      <c r="AB21" s="155">
        <v>1</v>
      </c>
      <c r="AC21" s="100">
        <v>12</v>
      </c>
      <c r="AD21" s="101">
        <f t="shared" si="0"/>
        <v>13.5</v>
      </c>
      <c r="AE21" s="157"/>
      <c r="AF21" s="39">
        <f>(J21+P21+AD21)/3</f>
        <v>13.933333333333332</v>
      </c>
      <c r="AG21" s="158"/>
    </row>
    <row r="22" spans="1:33" ht="20.25" thickBot="1" x14ac:dyDescent="0.35">
      <c r="A22" s="73" t="s">
        <v>37</v>
      </c>
      <c r="B22" s="74">
        <v>231701</v>
      </c>
      <c r="C22" s="75">
        <v>8</v>
      </c>
      <c r="D22" s="75">
        <v>0.26</v>
      </c>
      <c r="E22" s="174">
        <v>7</v>
      </c>
      <c r="F22" s="175">
        <v>1</v>
      </c>
      <c r="G22" s="173">
        <v>1</v>
      </c>
      <c r="H22" s="75">
        <v>15</v>
      </c>
      <c r="I22" s="76">
        <v>6</v>
      </c>
      <c r="J22" s="26">
        <f t="shared" ref="J22" si="6">(C22+E22+G22+I22)/4</f>
        <v>5.5</v>
      </c>
      <c r="K22" s="151">
        <v>2</v>
      </c>
      <c r="L22" s="109">
        <v>3</v>
      </c>
      <c r="M22" s="94">
        <v>3</v>
      </c>
      <c r="N22" s="94">
        <v>3</v>
      </c>
      <c r="O22" s="94">
        <v>13</v>
      </c>
      <c r="P22" s="138">
        <f t="shared" si="5"/>
        <v>-1</v>
      </c>
      <c r="Q22" s="108">
        <v>19</v>
      </c>
      <c r="R22" s="95" t="s">
        <v>20</v>
      </c>
      <c r="S22" s="94"/>
      <c r="T22" s="94" t="s">
        <v>20</v>
      </c>
      <c r="U22" s="94" t="s">
        <v>20</v>
      </c>
      <c r="V22" s="79" t="s">
        <v>20</v>
      </c>
      <c r="W22" s="79"/>
      <c r="X22" s="85" t="s">
        <v>20</v>
      </c>
      <c r="Y22" s="156"/>
      <c r="Z22" s="154">
        <v>7</v>
      </c>
      <c r="AA22" s="98">
        <v>9</v>
      </c>
      <c r="AB22" s="155">
        <v>6</v>
      </c>
      <c r="AC22" s="100">
        <v>7</v>
      </c>
      <c r="AD22" s="101">
        <f t="shared" si="0"/>
        <v>8</v>
      </c>
      <c r="AE22" s="102"/>
      <c r="AF22" s="39">
        <f>(J22+P22+AD22)/3</f>
        <v>4.166666666666667</v>
      </c>
      <c r="AG22" s="93">
        <v>3</v>
      </c>
    </row>
    <row r="23" spans="1:33" ht="20.25" thickBot="1" x14ac:dyDescent="0.35">
      <c r="A23" s="73" t="s">
        <v>38</v>
      </c>
      <c r="B23" s="74">
        <v>75418</v>
      </c>
      <c r="C23" s="75">
        <v>25</v>
      </c>
      <c r="D23" s="80"/>
      <c r="E23" s="173"/>
      <c r="F23" s="175"/>
      <c r="G23" s="173"/>
      <c r="H23" s="75">
        <v>8</v>
      </c>
      <c r="I23" s="76">
        <v>15</v>
      </c>
      <c r="J23" s="26">
        <f t="shared" si="4"/>
        <v>20</v>
      </c>
      <c r="K23" s="108"/>
      <c r="L23" s="109">
        <v>5</v>
      </c>
      <c r="M23" s="79">
        <v>1</v>
      </c>
      <c r="N23" s="94">
        <v>4.4000000000000004</v>
      </c>
      <c r="O23" s="94">
        <v>6</v>
      </c>
      <c r="P23" s="138">
        <f t="shared" si="5"/>
        <v>0.70000000000000018</v>
      </c>
      <c r="Q23" s="108">
        <v>5</v>
      </c>
      <c r="R23" s="95" t="s">
        <v>20</v>
      </c>
      <c r="S23" s="94"/>
      <c r="T23" s="94" t="s">
        <v>20</v>
      </c>
      <c r="U23" s="94" t="s">
        <v>20</v>
      </c>
      <c r="V23" s="84">
        <v>2</v>
      </c>
      <c r="W23" s="83">
        <v>5</v>
      </c>
      <c r="X23" s="85">
        <f>W23+5</f>
        <v>10</v>
      </c>
      <c r="Y23" s="156"/>
      <c r="Z23" s="154">
        <v>7</v>
      </c>
      <c r="AA23" s="98">
        <v>9</v>
      </c>
      <c r="AB23" s="155">
        <v>2</v>
      </c>
      <c r="AC23" s="100">
        <v>11</v>
      </c>
      <c r="AD23" s="101">
        <f t="shared" si="0"/>
        <v>10</v>
      </c>
      <c r="AE23" s="102"/>
      <c r="AF23" s="39">
        <f>(J23+P23+X23+AD23)/4</f>
        <v>10.175000000000001</v>
      </c>
      <c r="AG23" s="112"/>
    </row>
    <row r="24" spans="1:33" ht="20.25" thickBot="1" x14ac:dyDescent="0.35">
      <c r="A24" s="73" t="s">
        <v>39</v>
      </c>
      <c r="B24" s="74">
        <v>33096</v>
      </c>
      <c r="C24" s="75">
        <v>41</v>
      </c>
      <c r="D24" s="80"/>
      <c r="E24" s="173"/>
      <c r="F24" s="175"/>
      <c r="G24" s="175"/>
      <c r="H24" s="75">
        <v>5</v>
      </c>
      <c r="I24" s="76">
        <v>22</v>
      </c>
      <c r="J24" s="26">
        <f t="shared" si="4"/>
        <v>31.5</v>
      </c>
      <c r="K24" s="108"/>
      <c r="L24" s="109">
        <v>5</v>
      </c>
      <c r="M24" s="79">
        <v>1</v>
      </c>
      <c r="N24" s="94">
        <v>4.55</v>
      </c>
      <c r="O24" s="94">
        <v>4</v>
      </c>
      <c r="P24" s="138">
        <f t="shared" si="5"/>
        <v>0.77500000000000036</v>
      </c>
      <c r="Q24" s="108">
        <v>4</v>
      </c>
      <c r="R24" s="95" t="s">
        <v>20</v>
      </c>
      <c r="S24" s="94"/>
      <c r="T24" s="94" t="s">
        <v>20</v>
      </c>
      <c r="U24" s="94" t="s">
        <v>20</v>
      </c>
      <c r="V24" s="79" t="s">
        <v>20</v>
      </c>
      <c r="W24" s="79"/>
      <c r="X24" s="85" t="s">
        <v>20</v>
      </c>
      <c r="Y24" s="96"/>
      <c r="Z24" s="154">
        <v>5</v>
      </c>
      <c r="AA24" s="98">
        <v>11</v>
      </c>
      <c r="AB24" s="155">
        <v>3</v>
      </c>
      <c r="AC24" s="100">
        <v>10</v>
      </c>
      <c r="AD24" s="101">
        <f t="shared" si="0"/>
        <v>10.5</v>
      </c>
      <c r="AE24" s="102"/>
      <c r="AF24" s="39">
        <f>(J24+P24+AD24)/3</f>
        <v>14.258333333333333</v>
      </c>
      <c r="AG24" s="112"/>
    </row>
    <row r="25" spans="1:33" ht="20.25" thickBot="1" x14ac:dyDescent="0.35">
      <c r="A25" s="73" t="s">
        <v>40</v>
      </c>
      <c r="B25" s="149">
        <v>274012</v>
      </c>
      <c r="C25" s="150">
        <v>4</v>
      </c>
      <c r="D25" s="80"/>
      <c r="E25" s="150"/>
      <c r="F25" s="175"/>
      <c r="G25" s="173"/>
      <c r="H25" s="75">
        <v>7</v>
      </c>
      <c r="I25" s="76">
        <v>18</v>
      </c>
      <c r="J25" s="26">
        <f t="shared" si="4"/>
        <v>11</v>
      </c>
      <c r="K25" s="108"/>
      <c r="L25" s="109">
        <v>4</v>
      </c>
      <c r="M25" s="94">
        <v>2</v>
      </c>
      <c r="N25" s="94">
        <v>3.5</v>
      </c>
      <c r="O25" s="94">
        <v>11</v>
      </c>
      <c r="P25" s="138">
        <f t="shared" si="5"/>
        <v>-0.25</v>
      </c>
      <c r="Q25" s="108">
        <v>14</v>
      </c>
      <c r="R25" s="95">
        <f>905/45.5</f>
        <v>19.890109890109891</v>
      </c>
      <c r="S25" s="94">
        <v>5</v>
      </c>
      <c r="T25" s="152">
        <v>5</v>
      </c>
      <c r="U25" s="153">
        <v>1</v>
      </c>
      <c r="V25" s="79" t="s">
        <v>20</v>
      </c>
      <c r="W25" s="79"/>
      <c r="X25" s="85">
        <f>((S25+U25)/2+1)</f>
        <v>4</v>
      </c>
      <c r="Y25" s="86">
        <v>2</v>
      </c>
      <c r="Z25" s="154">
        <v>6</v>
      </c>
      <c r="AA25" s="98">
        <v>10</v>
      </c>
      <c r="AB25" s="155">
        <v>4</v>
      </c>
      <c r="AC25" s="100">
        <v>9</v>
      </c>
      <c r="AD25" s="101">
        <f t="shared" si="0"/>
        <v>9.5</v>
      </c>
      <c r="AE25" s="102"/>
      <c r="AF25" s="39">
        <f t="shared" si="1"/>
        <v>6.0625</v>
      </c>
      <c r="AG25" s="93">
        <v>5</v>
      </c>
    </row>
    <row r="26" spans="1:33" ht="20.25" thickBot="1" x14ac:dyDescent="0.35">
      <c r="A26" s="73" t="s">
        <v>41</v>
      </c>
      <c r="B26" s="74">
        <v>71170</v>
      </c>
      <c r="C26" s="75">
        <v>27</v>
      </c>
      <c r="D26" s="80"/>
      <c r="E26" s="150"/>
      <c r="F26" s="80"/>
      <c r="G26" s="80"/>
      <c r="H26" s="75">
        <v>11</v>
      </c>
      <c r="I26" s="76">
        <v>8</v>
      </c>
      <c r="J26" s="26">
        <f t="shared" si="4"/>
        <v>17.5</v>
      </c>
      <c r="K26" s="105"/>
      <c r="L26" s="78">
        <v>5</v>
      </c>
      <c r="M26" s="79">
        <v>1</v>
      </c>
      <c r="N26" s="79">
        <v>4.7</v>
      </c>
      <c r="O26" s="94">
        <v>3</v>
      </c>
      <c r="P26" s="138">
        <f t="shared" si="5"/>
        <v>0.84999999999999964</v>
      </c>
      <c r="Q26" s="108">
        <v>3</v>
      </c>
      <c r="R26" s="95">
        <f>810/57.8</f>
        <v>14.013840830449828</v>
      </c>
      <c r="S26" s="94"/>
      <c r="T26" s="94" t="s">
        <v>20</v>
      </c>
      <c r="U26" s="94" t="s">
        <v>20</v>
      </c>
      <c r="V26" s="79" t="s">
        <v>20</v>
      </c>
      <c r="W26" s="79"/>
      <c r="X26" s="85" t="s">
        <v>20</v>
      </c>
      <c r="Y26" s="96"/>
      <c r="Z26" s="154">
        <v>0</v>
      </c>
      <c r="AA26" s="98">
        <v>16</v>
      </c>
      <c r="AB26" s="155">
        <v>1</v>
      </c>
      <c r="AC26" s="100">
        <v>12</v>
      </c>
      <c r="AD26" s="101">
        <f t="shared" si="0"/>
        <v>14</v>
      </c>
      <c r="AE26" s="157"/>
      <c r="AF26" s="39">
        <f>(J26+P26+AD26)/3</f>
        <v>10.783333333333333</v>
      </c>
      <c r="AG26" s="158"/>
    </row>
    <row r="27" spans="1:33" ht="20.25" thickBot="1" x14ac:dyDescent="0.35">
      <c r="A27" s="73" t="s">
        <v>42</v>
      </c>
      <c r="B27" s="74">
        <v>83281</v>
      </c>
      <c r="C27" s="75">
        <v>21</v>
      </c>
      <c r="D27" s="80"/>
      <c r="E27" s="173"/>
      <c r="F27" s="175"/>
      <c r="G27" s="175"/>
      <c r="H27" s="75">
        <v>3</v>
      </c>
      <c r="I27" s="76">
        <v>30</v>
      </c>
      <c r="J27" s="26">
        <f t="shared" si="4"/>
        <v>25.5</v>
      </c>
      <c r="K27" s="108"/>
      <c r="L27" s="109">
        <v>0</v>
      </c>
      <c r="M27" s="94">
        <v>5</v>
      </c>
      <c r="N27" s="94">
        <v>0</v>
      </c>
      <c r="O27" s="94">
        <v>17</v>
      </c>
      <c r="P27" s="138">
        <f t="shared" si="5"/>
        <v>-4</v>
      </c>
      <c r="Q27" s="108">
        <v>23</v>
      </c>
      <c r="R27" s="95" t="s">
        <v>20</v>
      </c>
      <c r="S27" s="94"/>
      <c r="T27" s="94" t="s">
        <v>20</v>
      </c>
      <c r="U27" s="94" t="s">
        <v>20</v>
      </c>
      <c r="V27" s="79" t="s">
        <v>20</v>
      </c>
      <c r="W27" s="79"/>
      <c r="X27" s="85" t="s">
        <v>20</v>
      </c>
      <c r="Y27" s="96"/>
      <c r="Z27" s="154">
        <v>1</v>
      </c>
      <c r="AA27" s="98">
        <v>15</v>
      </c>
      <c r="AB27" s="155">
        <v>1</v>
      </c>
      <c r="AC27" s="100">
        <v>12</v>
      </c>
      <c r="AD27" s="101">
        <f t="shared" si="0"/>
        <v>13.5</v>
      </c>
      <c r="AE27" s="102"/>
      <c r="AF27" s="39">
        <f>(J27+P27+AD27)/3</f>
        <v>11.666666666666666</v>
      </c>
      <c r="AG27" s="112"/>
    </row>
    <row r="28" spans="1:33" ht="20.25" thickBot="1" x14ac:dyDescent="0.35">
      <c r="A28" s="73" t="s">
        <v>43</v>
      </c>
      <c r="B28" s="74">
        <v>78905</v>
      </c>
      <c r="C28" s="75">
        <v>22</v>
      </c>
      <c r="D28" s="178">
        <v>1</v>
      </c>
      <c r="E28" s="174">
        <v>6</v>
      </c>
      <c r="F28" s="175">
        <v>1</v>
      </c>
      <c r="G28" s="173">
        <v>1</v>
      </c>
      <c r="H28" s="75">
        <v>5</v>
      </c>
      <c r="I28" s="76">
        <v>22</v>
      </c>
      <c r="J28" s="26">
        <f t="shared" ref="J28" si="7">(C28+E28+G28+I28)/4</f>
        <v>12.75</v>
      </c>
      <c r="K28" s="108"/>
      <c r="L28" s="109">
        <v>5</v>
      </c>
      <c r="M28" s="79">
        <v>1</v>
      </c>
      <c r="N28" s="94">
        <v>4</v>
      </c>
      <c r="O28" s="94">
        <v>9</v>
      </c>
      <c r="P28" s="138">
        <f t="shared" si="5"/>
        <v>0.5</v>
      </c>
      <c r="Q28" s="108">
        <v>8</v>
      </c>
      <c r="R28" s="95" t="s">
        <v>20</v>
      </c>
      <c r="S28" s="94"/>
      <c r="T28" s="94" t="s">
        <v>20</v>
      </c>
      <c r="U28" s="94" t="s">
        <v>20</v>
      </c>
      <c r="V28" s="79" t="s">
        <v>20</v>
      </c>
      <c r="W28" s="79"/>
      <c r="X28" s="85" t="s">
        <v>20</v>
      </c>
      <c r="Y28" s="96"/>
      <c r="Z28" s="154">
        <v>3</v>
      </c>
      <c r="AA28" s="98">
        <v>13</v>
      </c>
      <c r="AB28" s="155">
        <v>3</v>
      </c>
      <c r="AC28" s="100">
        <v>10</v>
      </c>
      <c r="AD28" s="101">
        <f t="shared" si="0"/>
        <v>11.5</v>
      </c>
      <c r="AE28" s="102"/>
      <c r="AF28" s="39">
        <f>(J28+P28+AD28)/3</f>
        <v>8.25</v>
      </c>
      <c r="AG28" s="112"/>
    </row>
    <row r="29" spans="1:33" ht="20.25" thickBot="1" x14ac:dyDescent="0.35">
      <c r="A29" s="73" t="s">
        <v>44</v>
      </c>
      <c r="B29" s="74">
        <v>61045</v>
      </c>
      <c r="C29" s="75">
        <v>31</v>
      </c>
      <c r="D29" s="80"/>
      <c r="E29" s="173"/>
      <c r="F29" s="174"/>
      <c r="G29" s="174"/>
      <c r="H29" s="75">
        <v>2</v>
      </c>
      <c r="I29" s="76">
        <v>40</v>
      </c>
      <c r="J29" s="26">
        <f t="shared" si="4"/>
        <v>35.5</v>
      </c>
      <c r="K29" s="108"/>
      <c r="L29" s="109">
        <v>5</v>
      </c>
      <c r="M29" s="79">
        <v>1</v>
      </c>
      <c r="N29" s="94">
        <v>5</v>
      </c>
      <c r="O29" s="79">
        <v>1</v>
      </c>
      <c r="P29" s="138">
        <f t="shared" si="5"/>
        <v>1</v>
      </c>
      <c r="Q29" s="151">
        <v>1</v>
      </c>
      <c r="R29" s="95" t="s">
        <v>20</v>
      </c>
      <c r="S29" s="94"/>
      <c r="T29" s="94" t="s">
        <v>20</v>
      </c>
      <c r="U29" s="94" t="s">
        <v>20</v>
      </c>
      <c r="V29" s="84">
        <v>3</v>
      </c>
      <c r="W29" s="83">
        <v>4</v>
      </c>
      <c r="X29" s="85">
        <f>W29+5</f>
        <v>9</v>
      </c>
      <c r="Y29" s="156"/>
      <c r="Z29" s="154">
        <v>7</v>
      </c>
      <c r="AA29" s="98">
        <v>9</v>
      </c>
      <c r="AB29" s="155">
        <v>5</v>
      </c>
      <c r="AC29" s="100">
        <v>8</v>
      </c>
      <c r="AD29" s="101">
        <f t="shared" si="0"/>
        <v>8.5</v>
      </c>
      <c r="AE29" s="102"/>
      <c r="AF29" s="39">
        <f t="shared" si="1"/>
        <v>13.5</v>
      </c>
      <c r="AG29" s="112"/>
    </row>
    <row r="30" spans="1:33" ht="20.25" thickBot="1" x14ac:dyDescent="0.35">
      <c r="A30" s="73" t="s">
        <v>45</v>
      </c>
      <c r="B30" s="74">
        <v>143512</v>
      </c>
      <c r="C30" s="75">
        <v>12</v>
      </c>
      <c r="D30" s="80"/>
      <c r="E30" s="173"/>
      <c r="F30" s="174"/>
      <c r="G30" s="174"/>
      <c r="H30" s="75">
        <v>3</v>
      </c>
      <c r="I30" s="76">
        <v>30</v>
      </c>
      <c r="J30" s="26">
        <f t="shared" si="4"/>
        <v>21</v>
      </c>
      <c r="K30" s="108"/>
      <c r="L30" s="109">
        <v>4</v>
      </c>
      <c r="M30" s="94">
        <v>2</v>
      </c>
      <c r="N30" s="94">
        <v>4</v>
      </c>
      <c r="O30" s="94">
        <v>9</v>
      </c>
      <c r="P30" s="138">
        <f t="shared" si="5"/>
        <v>0</v>
      </c>
      <c r="Q30" s="108">
        <v>12</v>
      </c>
      <c r="R30" s="95" t="s">
        <v>20</v>
      </c>
      <c r="S30" s="94"/>
      <c r="T30" s="94" t="s">
        <v>20</v>
      </c>
      <c r="U30" s="94" t="s">
        <v>20</v>
      </c>
      <c r="V30" s="84">
        <v>2</v>
      </c>
      <c r="W30" s="83">
        <v>5</v>
      </c>
      <c r="X30" s="85">
        <f>W30+5</f>
        <v>10</v>
      </c>
      <c r="Y30" s="156"/>
      <c r="Z30" s="154">
        <v>4</v>
      </c>
      <c r="AA30" s="98">
        <v>12</v>
      </c>
      <c r="AB30" s="155">
        <v>5</v>
      </c>
      <c r="AC30" s="100">
        <v>8</v>
      </c>
      <c r="AD30" s="101">
        <f t="shared" si="0"/>
        <v>10</v>
      </c>
      <c r="AE30" s="102"/>
      <c r="AF30" s="39">
        <f t="shared" si="1"/>
        <v>10.25</v>
      </c>
      <c r="AG30" s="112"/>
    </row>
    <row r="31" spans="1:33" ht="20.25" thickBot="1" x14ac:dyDescent="0.35">
      <c r="A31" s="73" t="s">
        <v>46</v>
      </c>
      <c r="B31" s="74">
        <v>67811</v>
      </c>
      <c r="C31" s="75">
        <v>29</v>
      </c>
      <c r="D31" s="80"/>
      <c r="E31" s="173"/>
      <c r="F31" s="174"/>
      <c r="G31" s="174"/>
      <c r="H31" s="75">
        <v>3</v>
      </c>
      <c r="I31" s="76">
        <v>30</v>
      </c>
      <c r="J31" s="26">
        <f t="shared" si="4"/>
        <v>29.5</v>
      </c>
      <c r="K31" s="108"/>
      <c r="L31" s="109">
        <v>2</v>
      </c>
      <c r="M31" s="94">
        <v>4</v>
      </c>
      <c r="N31" s="94">
        <v>2.2999999999999998</v>
      </c>
      <c r="O31" s="94">
        <v>14</v>
      </c>
      <c r="P31" s="138">
        <f t="shared" si="5"/>
        <v>-1.85</v>
      </c>
      <c r="Q31" s="108">
        <v>20</v>
      </c>
      <c r="R31" s="95" t="s">
        <v>20</v>
      </c>
      <c r="S31" s="94"/>
      <c r="T31" s="94" t="s">
        <v>20</v>
      </c>
      <c r="U31" s="94" t="s">
        <v>20</v>
      </c>
      <c r="V31" s="79" t="s">
        <v>20</v>
      </c>
      <c r="W31" s="79"/>
      <c r="X31" s="85" t="s">
        <v>20</v>
      </c>
      <c r="Y31" s="156"/>
      <c r="Z31" s="154">
        <v>1</v>
      </c>
      <c r="AA31" s="98">
        <v>15</v>
      </c>
      <c r="AB31" s="155">
        <v>2</v>
      </c>
      <c r="AC31" s="100">
        <v>11</v>
      </c>
      <c r="AD31" s="101">
        <f t="shared" si="0"/>
        <v>13</v>
      </c>
      <c r="AE31" s="102"/>
      <c r="AF31" s="39">
        <f>(J31+P31+AD31)/3</f>
        <v>13.549999999999999</v>
      </c>
      <c r="AG31" s="112"/>
    </row>
    <row r="32" spans="1:33" ht="20.25" thickBot="1" x14ac:dyDescent="0.35">
      <c r="A32" s="73" t="s">
        <v>47</v>
      </c>
      <c r="B32" s="74">
        <v>43143</v>
      </c>
      <c r="C32" s="75">
        <v>36</v>
      </c>
      <c r="D32" s="80"/>
      <c r="E32" s="173"/>
      <c r="F32" s="174"/>
      <c r="G32" s="174"/>
      <c r="H32" s="75">
        <v>6</v>
      </c>
      <c r="I32" s="76">
        <v>21</v>
      </c>
      <c r="J32" s="26">
        <f t="shared" si="4"/>
        <v>28.5</v>
      </c>
      <c r="K32" s="108"/>
      <c r="L32" s="109">
        <v>3</v>
      </c>
      <c r="M32" s="94">
        <v>3</v>
      </c>
      <c r="N32" s="94">
        <v>4.45</v>
      </c>
      <c r="O32" s="94">
        <v>5</v>
      </c>
      <c r="P32" s="138">
        <f t="shared" si="5"/>
        <v>-0.27499999999999991</v>
      </c>
      <c r="Q32" s="108">
        <v>15</v>
      </c>
      <c r="R32" s="95" t="s">
        <v>20</v>
      </c>
      <c r="S32" s="94"/>
      <c r="T32" s="94" t="s">
        <v>20</v>
      </c>
      <c r="U32" s="94" t="s">
        <v>20</v>
      </c>
      <c r="V32" s="79" t="s">
        <v>20</v>
      </c>
      <c r="W32" s="79"/>
      <c r="X32" s="85" t="s">
        <v>20</v>
      </c>
      <c r="Y32" s="156"/>
      <c r="Z32" s="154">
        <v>2</v>
      </c>
      <c r="AA32" s="98">
        <v>14</v>
      </c>
      <c r="AB32" s="155">
        <v>2</v>
      </c>
      <c r="AC32" s="100">
        <v>11</v>
      </c>
      <c r="AD32" s="101">
        <f t="shared" si="0"/>
        <v>12.5</v>
      </c>
      <c r="AE32" s="102"/>
      <c r="AF32" s="39">
        <f>(J32+P32+AD32)/3</f>
        <v>13.575000000000001</v>
      </c>
      <c r="AG32" s="112"/>
    </row>
    <row r="33" spans="1:33" ht="20.25" thickBot="1" x14ac:dyDescent="0.35">
      <c r="A33" s="73" t="s">
        <v>48</v>
      </c>
      <c r="B33" s="74">
        <v>221086</v>
      </c>
      <c r="C33" s="75">
        <v>9</v>
      </c>
      <c r="D33" s="80"/>
      <c r="E33" s="173"/>
      <c r="F33" s="174"/>
      <c r="G33" s="174"/>
      <c r="H33" s="75">
        <v>5</v>
      </c>
      <c r="I33" s="76">
        <v>22</v>
      </c>
      <c r="J33" s="26">
        <f t="shared" si="4"/>
        <v>15.5</v>
      </c>
      <c r="K33" s="108"/>
      <c r="L33" s="109">
        <v>5</v>
      </c>
      <c r="M33" s="79">
        <v>1</v>
      </c>
      <c r="N33" s="94">
        <v>4.7</v>
      </c>
      <c r="O33" s="94">
        <v>3</v>
      </c>
      <c r="P33" s="138">
        <f t="shared" si="5"/>
        <v>0.84999999999999964</v>
      </c>
      <c r="Q33" s="108">
        <v>3</v>
      </c>
      <c r="R33" s="95" t="s">
        <v>20</v>
      </c>
      <c r="S33" s="94"/>
      <c r="T33" s="94" t="s">
        <v>20</v>
      </c>
      <c r="U33" s="94" t="s">
        <v>20</v>
      </c>
      <c r="V33" s="84">
        <v>2</v>
      </c>
      <c r="W33" s="83">
        <v>5</v>
      </c>
      <c r="X33" s="85">
        <f>W33+5</f>
        <v>10</v>
      </c>
      <c r="Y33" s="156"/>
      <c r="Z33" s="159">
        <v>10</v>
      </c>
      <c r="AA33" s="160">
        <v>7</v>
      </c>
      <c r="AB33" s="161">
        <v>6</v>
      </c>
      <c r="AC33" s="100">
        <v>7</v>
      </c>
      <c r="AD33" s="101">
        <f t="shared" si="0"/>
        <v>7</v>
      </c>
      <c r="AE33" s="111">
        <v>5</v>
      </c>
      <c r="AF33" s="39">
        <f t="shared" si="1"/>
        <v>8.3375000000000004</v>
      </c>
      <c r="AG33" s="112"/>
    </row>
    <row r="34" spans="1:33" ht="20.25" thickBot="1" x14ac:dyDescent="0.35">
      <c r="A34" s="73" t="s">
        <v>49</v>
      </c>
      <c r="B34" s="74">
        <v>90594</v>
      </c>
      <c r="C34" s="75">
        <v>19</v>
      </c>
      <c r="D34" s="80"/>
      <c r="E34" s="150"/>
      <c r="F34" s="175"/>
      <c r="G34" s="175"/>
      <c r="H34" s="75">
        <v>3</v>
      </c>
      <c r="I34" s="76">
        <v>30</v>
      </c>
      <c r="J34" s="26">
        <f t="shared" si="4"/>
        <v>24.5</v>
      </c>
      <c r="K34" s="108"/>
      <c r="L34" s="109">
        <v>2</v>
      </c>
      <c r="M34" s="94">
        <v>4</v>
      </c>
      <c r="N34" s="94">
        <v>1.3</v>
      </c>
      <c r="O34" s="94">
        <v>16</v>
      </c>
      <c r="P34" s="138">
        <f t="shared" si="5"/>
        <v>-2.35</v>
      </c>
      <c r="Q34" s="108">
        <v>22</v>
      </c>
      <c r="R34" s="162">
        <f>538.5/13.6</f>
        <v>39.595588235294116</v>
      </c>
      <c r="S34" s="153">
        <v>2</v>
      </c>
      <c r="T34" s="94" t="s">
        <v>20</v>
      </c>
      <c r="U34" s="94" t="s">
        <v>20</v>
      </c>
      <c r="V34" s="79" t="s">
        <v>20</v>
      </c>
      <c r="W34" s="79"/>
      <c r="X34" s="85">
        <f>S34+2</f>
        <v>4</v>
      </c>
      <c r="Y34" s="86">
        <v>2</v>
      </c>
      <c r="Z34" s="154">
        <v>0</v>
      </c>
      <c r="AA34" s="98">
        <v>16</v>
      </c>
      <c r="AB34" s="155">
        <v>2</v>
      </c>
      <c r="AC34" s="100">
        <v>11</v>
      </c>
      <c r="AD34" s="101">
        <f t="shared" si="0"/>
        <v>13.5</v>
      </c>
      <c r="AE34" s="102"/>
      <c r="AF34" s="39">
        <f t="shared" si="1"/>
        <v>9.9124999999999996</v>
      </c>
      <c r="AG34" s="112"/>
    </row>
    <row r="35" spans="1:33" ht="20.25" thickBot="1" x14ac:dyDescent="0.35">
      <c r="A35" s="73" t="s">
        <v>50</v>
      </c>
      <c r="B35" s="74">
        <v>117818</v>
      </c>
      <c r="C35" s="75">
        <v>15</v>
      </c>
      <c r="D35" s="80"/>
      <c r="E35" s="173"/>
      <c r="F35" s="174"/>
      <c r="G35" s="174"/>
      <c r="H35" s="75">
        <v>4</v>
      </c>
      <c r="I35" s="76">
        <v>28</v>
      </c>
      <c r="J35" s="26">
        <f t="shared" si="4"/>
        <v>21.5</v>
      </c>
      <c r="K35" s="108"/>
      <c r="L35" s="109">
        <v>4</v>
      </c>
      <c r="M35" s="94">
        <v>2</v>
      </c>
      <c r="N35" s="94">
        <v>3.7</v>
      </c>
      <c r="O35" s="94">
        <v>10</v>
      </c>
      <c r="P35" s="138">
        <f t="shared" si="5"/>
        <v>-0.14999999999999991</v>
      </c>
      <c r="Q35" s="108">
        <v>13</v>
      </c>
      <c r="R35" s="95" t="s">
        <v>20</v>
      </c>
      <c r="S35" s="94"/>
      <c r="T35" s="94" t="s">
        <v>20</v>
      </c>
      <c r="U35" s="94" t="s">
        <v>20</v>
      </c>
      <c r="V35" s="84">
        <v>9</v>
      </c>
      <c r="W35" s="83">
        <v>1</v>
      </c>
      <c r="X35" s="85">
        <f>W35+5</f>
        <v>6</v>
      </c>
      <c r="Y35" s="96"/>
      <c r="Z35" s="154">
        <v>6</v>
      </c>
      <c r="AA35" s="98">
        <v>10</v>
      </c>
      <c r="AB35" s="155">
        <v>3</v>
      </c>
      <c r="AC35" s="100">
        <v>10</v>
      </c>
      <c r="AD35" s="101">
        <f t="shared" si="0"/>
        <v>10</v>
      </c>
      <c r="AE35" s="102"/>
      <c r="AF35" s="39">
        <f t="shared" si="1"/>
        <v>9.3375000000000004</v>
      </c>
      <c r="AG35" s="112"/>
    </row>
    <row r="36" spans="1:33" ht="20.25" thickBot="1" x14ac:dyDescent="0.35">
      <c r="A36" s="73" t="s">
        <v>51</v>
      </c>
      <c r="B36" s="74">
        <v>57677</v>
      </c>
      <c r="C36" s="75">
        <v>32</v>
      </c>
      <c r="D36" s="80"/>
      <c r="E36" s="173"/>
      <c r="F36" s="174"/>
      <c r="G36" s="174"/>
      <c r="H36" s="75">
        <v>5</v>
      </c>
      <c r="I36" s="76">
        <v>22</v>
      </c>
      <c r="J36" s="26">
        <f t="shared" si="4"/>
        <v>27</v>
      </c>
      <c r="K36" s="108"/>
      <c r="L36" s="109">
        <v>5</v>
      </c>
      <c r="M36" s="79">
        <v>1</v>
      </c>
      <c r="N36" s="94">
        <v>4.2</v>
      </c>
      <c r="O36" s="94">
        <v>7</v>
      </c>
      <c r="P36" s="138">
        <f t="shared" si="5"/>
        <v>0.59999999999999964</v>
      </c>
      <c r="Q36" s="108">
        <v>6</v>
      </c>
      <c r="R36" s="95" t="s">
        <v>20</v>
      </c>
      <c r="S36" s="94"/>
      <c r="T36" s="94" t="s">
        <v>20</v>
      </c>
      <c r="U36" s="94" t="s">
        <v>20</v>
      </c>
      <c r="V36" s="79" t="s">
        <v>20</v>
      </c>
      <c r="W36" s="79"/>
      <c r="X36" s="85" t="s">
        <v>20</v>
      </c>
      <c r="Y36" s="96"/>
      <c r="Z36" s="154">
        <v>2</v>
      </c>
      <c r="AA36" s="98">
        <v>14</v>
      </c>
      <c r="AB36" s="155">
        <v>0</v>
      </c>
      <c r="AC36" s="100">
        <v>13</v>
      </c>
      <c r="AD36" s="101">
        <f t="shared" si="0"/>
        <v>13.5</v>
      </c>
      <c r="AE36" s="102"/>
      <c r="AF36" s="39">
        <f>(J36+P36+AD36)/3</f>
        <v>13.700000000000001</v>
      </c>
      <c r="AG36" s="112"/>
    </row>
    <row r="37" spans="1:33" ht="20.25" thickBot="1" x14ac:dyDescent="0.35">
      <c r="A37" s="73" t="s">
        <v>52</v>
      </c>
      <c r="B37" s="74">
        <v>89977</v>
      </c>
      <c r="C37" s="75">
        <v>20</v>
      </c>
      <c r="D37" s="80">
        <v>34.4</v>
      </c>
      <c r="E37" s="173">
        <v>2</v>
      </c>
      <c r="F37" s="174"/>
      <c r="G37" s="174"/>
      <c r="H37" s="75">
        <v>3</v>
      </c>
      <c r="I37" s="76">
        <v>30</v>
      </c>
      <c r="J37" s="26">
        <f>(C37+E37+I37)/3</f>
        <v>17.333333333333332</v>
      </c>
      <c r="K37" s="108"/>
      <c r="L37" s="109">
        <v>5</v>
      </c>
      <c r="M37" s="79">
        <v>1</v>
      </c>
      <c r="N37" s="94">
        <v>3.5</v>
      </c>
      <c r="O37" s="94">
        <v>11</v>
      </c>
      <c r="P37" s="138">
        <f t="shared" si="5"/>
        <v>0.25</v>
      </c>
      <c r="Q37" s="108">
        <v>11</v>
      </c>
      <c r="R37" s="95" t="s">
        <v>20</v>
      </c>
      <c r="S37" s="94"/>
      <c r="T37" s="152">
        <v>5</v>
      </c>
      <c r="U37" s="153">
        <v>1</v>
      </c>
      <c r="V37" s="79" t="s">
        <v>20</v>
      </c>
      <c r="W37" s="79"/>
      <c r="X37" s="85">
        <f>U37+5</f>
        <v>6</v>
      </c>
      <c r="Y37" s="163"/>
      <c r="Z37" s="97">
        <v>0</v>
      </c>
      <c r="AA37" s="98">
        <v>16</v>
      </c>
      <c r="AB37" s="99">
        <v>0</v>
      </c>
      <c r="AC37" s="100">
        <v>13</v>
      </c>
      <c r="AD37" s="101">
        <f t="shared" si="0"/>
        <v>14.5</v>
      </c>
      <c r="AE37" s="102"/>
      <c r="AF37" s="39">
        <f t="shared" si="1"/>
        <v>9.5208333333333321</v>
      </c>
      <c r="AG37" s="112"/>
    </row>
    <row r="38" spans="1:33" ht="20.25" thickBot="1" x14ac:dyDescent="0.35">
      <c r="A38" s="73" t="s">
        <v>53</v>
      </c>
      <c r="B38" s="74">
        <v>78285</v>
      </c>
      <c r="C38" s="75">
        <v>23</v>
      </c>
      <c r="D38" s="80"/>
      <c r="E38" s="173"/>
      <c r="F38" s="174"/>
      <c r="G38" s="174"/>
      <c r="H38" s="75">
        <v>8</v>
      </c>
      <c r="I38" s="76">
        <v>15</v>
      </c>
      <c r="J38" s="26">
        <f t="shared" si="4"/>
        <v>19</v>
      </c>
      <c r="K38" s="108"/>
      <c r="L38" s="109">
        <v>5</v>
      </c>
      <c r="M38" s="79">
        <v>1</v>
      </c>
      <c r="N38" s="94">
        <v>4.4000000000000004</v>
      </c>
      <c r="O38" s="94">
        <v>6</v>
      </c>
      <c r="P38" s="138">
        <f t="shared" si="5"/>
        <v>0.70000000000000018</v>
      </c>
      <c r="Q38" s="108">
        <v>5</v>
      </c>
      <c r="R38" s="162">
        <f>40416/51.9</f>
        <v>778.72832369942194</v>
      </c>
      <c r="S38" s="153">
        <v>1</v>
      </c>
      <c r="T38" s="94" t="s">
        <v>20</v>
      </c>
      <c r="U38" s="94" t="s">
        <v>20</v>
      </c>
      <c r="V38" s="79" t="s">
        <v>20</v>
      </c>
      <c r="W38" s="79"/>
      <c r="X38" s="85" t="s">
        <v>20</v>
      </c>
      <c r="Y38" s="96"/>
      <c r="Z38" s="154">
        <v>4</v>
      </c>
      <c r="AA38" s="98">
        <v>12</v>
      </c>
      <c r="AB38" s="155">
        <v>5</v>
      </c>
      <c r="AC38" s="100">
        <v>8</v>
      </c>
      <c r="AD38" s="101">
        <f t="shared" si="0"/>
        <v>10</v>
      </c>
      <c r="AE38" s="102"/>
      <c r="AF38" s="39">
        <f t="shared" ref="AF38" si="8">(J38+P38+AD38)/4+1</f>
        <v>8.4250000000000007</v>
      </c>
      <c r="AG38" s="112"/>
    </row>
    <row r="39" spans="1:33" ht="20.25" thickBot="1" x14ac:dyDescent="0.35">
      <c r="A39" s="73" t="s">
        <v>54</v>
      </c>
      <c r="B39" s="74">
        <v>220579</v>
      </c>
      <c r="C39" s="75">
        <v>10</v>
      </c>
      <c r="D39" s="80"/>
      <c r="E39" s="173"/>
      <c r="F39" s="174"/>
      <c r="G39" s="174"/>
      <c r="H39" s="75">
        <v>3</v>
      </c>
      <c r="I39" s="76">
        <v>30</v>
      </c>
      <c r="J39" s="26">
        <f t="shared" si="4"/>
        <v>20</v>
      </c>
      <c r="K39" s="108"/>
      <c r="L39" s="109">
        <v>4</v>
      </c>
      <c r="M39" s="94">
        <v>2</v>
      </c>
      <c r="N39" s="94">
        <v>3.4</v>
      </c>
      <c r="O39" s="94">
        <v>12</v>
      </c>
      <c r="P39" s="138">
        <f t="shared" si="5"/>
        <v>-0.29999999999999982</v>
      </c>
      <c r="Q39" s="108">
        <v>16</v>
      </c>
      <c r="R39" s="95" t="s">
        <v>20</v>
      </c>
      <c r="S39" s="94"/>
      <c r="T39" s="94" t="s">
        <v>20</v>
      </c>
      <c r="U39" s="94" t="s">
        <v>20</v>
      </c>
      <c r="V39" s="79" t="s">
        <v>20</v>
      </c>
      <c r="W39" s="79"/>
      <c r="X39" s="85" t="s">
        <v>20</v>
      </c>
      <c r="Y39" s="96"/>
      <c r="Z39" s="154">
        <v>5</v>
      </c>
      <c r="AA39" s="98">
        <v>11</v>
      </c>
      <c r="AB39" s="155">
        <v>3</v>
      </c>
      <c r="AC39" s="100">
        <v>10</v>
      </c>
      <c r="AD39" s="101">
        <f t="shared" si="0"/>
        <v>10.5</v>
      </c>
      <c r="AE39" s="102"/>
      <c r="AF39" s="39">
        <f>(J39+P39+AD39)/3</f>
        <v>10.066666666666666</v>
      </c>
      <c r="AG39" s="112"/>
    </row>
    <row r="40" spans="1:33" ht="20.25" thickBot="1" x14ac:dyDescent="0.35">
      <c r="A40" s="73" t="s">
        <v>55</v>
      </c>
      <c r="B40" s="74">
        <v>128619</v>
      </c>
      <c r="C40" s="75">
        <v>14</v>
      </c>
      <c r="D40" s="80"/>
      <c r="E40" s="173"/>
      <c r="F40" s="174"/>
      <c r="G40" s="174"/>
      <c r="H40" s="75">
        <v>2</v>
      </c>
      <c r="I40" s="76">
        <v>40</v>
      </c>
      <c r="J40" s="26">
        <f t="shared" si="4"/>
        <v>27</v>
      </c>
      <c r="K40" s="108"/>
      <c r="L40" s="109">
        <v>5</v>
      </c>
      <c r="M40" s="79">
        <v>1</v>
      </c>
      <c r="N40" s="94">
        <v>5</v>
      </c>
      <c r="O40" s="79">
        <v>1</v>
      </c>
      <c r="P40" s="138">
        <f t="shared" si="5"/>
        <v>1</v>
      </c>
      <c r="Q40" s="151">
        <v>1</v>
      </c>
      <c r="R40" s="95" t="s">
        <v>20</v>
      </c>
      <c r="S40" s="94"/>
      <c r="T40" s="94" t="s">
        <v>20</v>
      </c>
      <c r="U40" s="94" t="s">
        <v>20</v>
      </c>
      <c r="V40" s="79" t="s">
        <v>20</v>
      </c>
      <c r="W40" s="79"/>
      <c r="X40" s="85" t="s">
        <v>20</v>
      </c>
      <c r="Y40" s="96"/>
      <c r="Z40" s="154">
        <v>8</v>
      </c>
      <c r="AA40" s="98">
        <v>8</v>
      </c>
      <c r="AB40" s="155">
        <v>6</v>
      </c>
      <c r="AC40" s="100">
        <v>7</v>
      </c>
      <c r="AD40" s="101">
        <f t="shared" si="0"/>
        <v>7.5</v>
      </c>
      <c r="AE40" s="102"/>
      <c r="AF40" s="39">
        <f>(J40+P40+AD40)/3</f>
        <v>11.833333333333334</v>
      </c>
      <c r="AG40" s="112"/>
    </row>
    <row r="41" spans="1:33" ht="20.25" thickBot="1" x14ac:dyDescent="0.35">
      <c r="A41" s="73" t="s">
        <v>56</v>
      </c>
      <c r="B41" s="74">
        <v>66584</v>
      </c>
      <c r="C41" s="75">
        <v>30</v>
      </c>
      <c r="D41" s="80"/>
      <c r="E41" s="173"/>
      <c r="F41" s="175">
        <v>1</v>
      </c>
      <c r="G41" s="173">
        <v>1</v>
      </c>
      <c r="H41" s="75">
        <v>5</v>
      </c>
      <c r="I41" s="76">
        <v>22</v>
      </c>
      <c r="J41" s="26">
        <f>(C41+G41+I41)/3</f>
        <v>17.666666666666668</v>
      </c>
      <c r="K41" s="108"/>
      <c r="L41" s="109">
        <v>5</v>
      </c>
      <c r="M41" s="79">
        <v>1</v>
      </c>
      <c r="N41" s="94">
        <v>5</v>
      </c>
      <c r="O41" s="79">
        <v>1</v>
      </c>
      <c r="P41" s="138">
        <f t="shared" si="5"/>
        <v>1</v>
      </c>
      <c r="Q41" s="151">
        <v>1</v>
      </c>
      <c r="R41" s="95" t="s">
        <v>20</v>
      </c>
      <c r="S41" s="94"/>
      <c r="T41" s="94" t="s">
        <v>20</v>
      </c>
      <c r="U41" s="94" t="s">
        <v>20</v>
      </c>
      <c r="V41" s="79" t="s">
        <v>20</v>
      </c>
      <c r="W41" s="79"/>
      <c r="X41" s="85" t="s">
        <v>20</v>
      </c>
      <c r="Y41" s="96"/>
      <c r="Z41" s="154">
        <v>4</v>
      </c>
      <c r="AA41" s="98">
        <v>12</v>
      </c>
      <c r="AB41" s="155">
        <v>1</v>
      </c>
      <c r="AC41" s="100">
        <v>12</v>
      </c>
      <c r="AD41" s="101">
        <f t="shared" si="0"/>
        <v>12</v>
      </c>
      <c r="AE41" s="102"/>
      <c r="AF41" s="39">
        <f>(J41+P41+AD41)/3</f>
        <v>10.222222222222223</v>
      </c>
      <c r="AG41" s="112"/>
    </row>
    <row r="42" spans="1:33" ht="20.25" thickBot="1" x14ac:dyDescent="0.35">
      <c r="A42" s="73" t="s">
        <v>57</v>
      </c>
      <c r="B42" s="74">
        <v>41665</v>
      </c>
      <c r="C42" s="75">
        <v>37</v>
      </c>
      <c r="D42" s="80"/>
      <c r="E42" s="173"/>
      <c r="F42" s="174"/>
      <c r="G42" s="174"/>
      <c r="H42" s="75">
        <v>9</v>
      </c>
      <c r="I42" s="76">
        <v>12</v>
      </c>
      <c r="J42" s="26">
        <f t="shared" si="4"/>
        <v>24.5</v>
      </c>
      <c r="K42" s="108"/>
      <c r="L42" s="109">
        <v>5</v>
      </c>
      <c r="M42" s="79">
        <v>1</v>
      </c>
      <c r="N42" s="94">
        <v>3.7</v>
      </c>
      <c r="O42" s="94">
        <v>10</v>
      </c>
      <c r="P42" s="138">
        <f t="shared" si="5"/>
        <v>0.34999999999999964</v>
      </c>
      <c r="Q42" s="108">
        <v>9</v>
      </c>
      <c r="R42" s="95" t="s">
        <v>20</v>
      </c>
      <c r="S42" s="94"/>
      <c r="T42" s="94" t="s">
        <v>20</v>
      </c>
      <c r="U42" s="94" t="s">
        <v>20</v>
      </c>
      <c r="V42" s="79" t="s">
        <v>20</v>
      </c>
      <c r="W42" s="79"/>
      <c r="X42" s="85" t="s">
        <v>20</v>
      </c>
      <c r="Y42" s="96"/>
      <c r="Z42" s="154">
        <v>7</v>
      </c>
      <c r="AA42" s="98">
        <v>9</v>
      </c>
      <c r="AB42" s="155">
        <v>2</v>
      </c>
      <c r="AC42" s="100">
        <v>11</v>
      </c>
      <c r="AD42" s="101">
        <f t="shared" si="0"/>
        <v>10</v>
      </c>
      <c r="AE42" s="102"/>
      <c r="AF42" s="39">
        <f>(J42+P42+AD42)/3</f>
        <v>11.616666666666667</v>
      </c>
      <c r="AG42" s="112"/>
    </row>
    <row r="43" spans="1:33" ht="20.25" thickBot="1" x14ac:dyDescent="0.35">
      <c r="A43" s="73" t="s">
        <v>58</v>
      </c>
      <c r="B43" s="74">
        <v>40451</v>
      </c>
      <c r="C43" s="75">
        <v>39</v>
      </c>
      <c r="D43" s="80"/>
      <c r="E43" s="173"/>
      <c r="F43" s="174"/>
      <c r="G43" s="174"/>
      <c r="H43" s="75">
        <v>2</v>
      </c>
      <c r="I43" s="76">
        <v>40</v>
      </c>
      <c r="J43" s="26">
        <f t="shared" si="4"/>
        <v>39.5</v>
      </c>
      <c r="K43" s="108"/>
      <c r="L43" s="109">
        <v>5</v>
      </c>
      <c r="M43" s="79">
        <v>1</v>
      </c>
      <c r="N43" s="94">
        <v>4.2</v>
      </c>
      <c r="O43" s="94">
        <v>7</v>
      </c>
      <c r="P43" s="138">
        <f t="shared" si="5"/>
        <v>0.59999999999999964</v>
      </c>
      <c r="Q43" s="108">
        <v>6</v>
      </c>
      <c r="R43" s="95" t="s">
        <v>20</v>
      </c>
      <c r="S43" s="94"/>
      <c r="T43" s="94" t="s">
        <v>20</v>
      </c>
      <c r="U43" s="94" t="s">
        <v>20</v>
      </c>
      <c r="V43" s="84">
        <v>2</v>
      </c>
      <c r="W43" s="83">
        <v>5</v>
      </c>
      <c r="X43" s="85">
        <f>W43+5</f>
        <v>10</v>
      </c>
      <c r="Y43" s="156"/>
      <c r="Z43" s="154">
        <v>7</v>
      </c>
      <c r="AA43" s="98">
        <v>9</v>
      </c>
      <c r="AB43" s="155">
        <v>6</v>
      </c>
      <c r="AC43" s="100">
        <v>7</v>
      </c>
      <c r="AD43" s="101">
        <f t="shared" si="0"/>
        <v>8</v>
      </c>
      <c r="AE43" s="102"/>
      <c r="AF43" s="39">
        <f t="shared" si="1"/>
        <v>14.525</v>
      </c>
      <c r="AG43" s="112"/>
    </row>
    <row r="44" spans="1:33" ht="20.25" thickBot="1" x14ac:dyDescent="0.35">
      <c r="A44" s="73" t="s">
        <v>59</v>
      </c>
      <c r="B44" s="74">
        <v>40119</v>
      </c>
      <c r="C44" s="75">
        <v>40</v>
      </c>
      <c r="D44" s="80"/>
      <c r="E44" s="173"/>
      <c r="F44" s="174"/>
      <c r="G44" s="174"/>
      <c r="H44" s="75">
        <v>10</v>
      </c>
      <c r="I44" s="76">
        <v>10</v>
      </c>
      <c r="J44" s="26">
        <f t="shared" si="4"/>
        <v>25</v>
      </c>
      <c r="K44" s="108"/>
      <c r="L44" s="109">
        <v>5</v>
      </c>
      <c r="M44" s="79">
        <v>1</v>
      </c>
      <c r="N44" s="94">
        <v>5</v>
      </c>
      <c r="O44" s="79">
        <v>1</v>
      </c>
      <c r="P44" s="138">
        <f t="shared" si="5"/>
        <v>1</v>
      </c>
      <c r="Q44" s="151">
        <v>1</v>
      </c>
      <c r="R44" s="95" t="s">
        <v>20</v>
      </c>
      <c r="S44" s="94"/>
      <c r="T44" s="94" t="s">
        <v>20</v>
      </c>
      <c r="U44" s="94" t="s">
        <v>20</v>
      </c>
      <c r="V44" s="79" t="s">
        <v>20</v>
      </c>
      <c r="W44" s="79"/>
      <c r="X44" s="85" t="s">
        <v>20</v>
      </c>
      <c r="Y44" s="156"/>
      <c r="Z44" s="106">
        <v>17</v>
      </c>
      <c r="AA44" s="88">
        <v>3</v>
      </c>
      <c r="AB44" s="107">
        <v>8</v>
      </c>
      <c r="AC44" s="90">
        <v>5</v>
      </c>
      <c r="AD44" s="91">
        <f t="shared" si="0"/>
        <v>4</v>
      </c>
      <c r="AE44" s="111">
        <v>1</v>
      </c>
      <c r="AF44" s="39">
        <f>(J44+P44+AD44)/3</f>
        <v>10</v>
      </c>
      <c r="AG44" s="112"/>
    </row>
    <row r="45" spans="1:33" ht="20.25" thickBot="1" x14ac:dyDescent="0.35">
      <c r="A45" s="73" t="s">
        <v>60</v>
      </c>
      <c r="B45" s="74">
        <v>40991</v>
      </c>
      <c r="C45" s="75">
        <v>38</v>
      </c>
      <c r="D45" s="80"/>
      <c r="E45" s="173"/>
      <c r="F45" s="174"/>
      <c r="G45" s="174"/>
      <c r="H45" s="75">
        <v>3</v>
      </c>
      <c r="I45" s="76">
        <v>30</v>
      </c>
      <c r="J45" s="26">
        <f t="shared" si="4"/>
        <v>34</v>
      </c>
      <c r="K45" s="108"/>
      <c r="L45" s="109">
        <v>5</v>
      </c>
      <c r="M45" s="79">
        <v>1</v>
      </c>
      <c r="N45" s="94">
        <v>3.7</v>
      </c>
      <c r="O45" s="94">
        <v>10</v>
      </c>
      <c r="P45" s="138">
        <f t="shared" si="5"/>
        <v>0.34999999999999964</v>
      </c>
      <c r="Q45" s="108">
        <v>9</v>
      </c>
      <c r="R45" s="95" t="s">
        <v>20</v>
      </c>
      <c r="S45" s="94"/>
      <c r="T45" s="152">
        <v>5</v>
      </c>
      <c r="U45" s="153">
        <v>1</v>
      </c>
      <c r="V45" s="79" t="s">
        <v>20</v>
      </c>
      <c r="W45" s="79"/>
      <c r="X45" s="85">
        <f>U45+5</f>
        <v>6</v>
      </c>
      <c r="Y45" s="103"/>
      <c r="Z45" s="154">
        <v>3</v>
      </c>
      <c r="AA45" s="98">
        <v>13</v>
      </c>
      <c r="AB45" s="155">
        <v>2</v>
      </c>
      <c r="AC45" s="100">
        <v>11</v>
      </c>
      <c r="AD45" s="101">
        <f t="shared" si="0"/>
        <v>12</v>
      </c>
      <c r="AE45" s="102"/>
      <c r="AF45" s="39">
        <f t="shared" si="1"/>
        <v>13.0875</v>
      </c>
      <c r="AG45" s="112"/>
    </row>
    <row r="46" spans="1:33" ht="20.25" thickBot="1" x14ac:dyDescent="0.35">
      <c r="A46" s="73" t="s">
        <v>61</v>
      </c>
      <c r="B46" s="74">
        <v>45161</v>
      </c>
      <c r="C46" s="75">
        <v>35</v>
      </c>
      <c r="D46" s="80"/>
      <c r="E46" s="173"/>
      <c r="F46" s="174"/>
      <c r="G46" s="174"/>
      <c r="H46" s="75">
        <v>3</v>
      </c>
      <c r="I46" s="76">
        <v>30</v>
      </c>
      <c r="J46" s="26">
        <f t="shared" si="4"/>
        <v>32.5</v>
      </c>
      <c r="K46" s="108"/>
      <c r="L46" s="109">
        <v>5</v>
      </c>
      <c r="M46" s="79">
        <v>1</v>
      </c>
      <c r="N46" s="94">
        <v>4</v>
      </c>
      <c r="O46" s="94">
        <v>9</v>
      </c>
      <c r="P46" s="138">
        <f t="shared" si="5"/>
        <v>0.5</v>
      </c>
      <c r="Q46" s="108">
        <v>8</v>
      </c>
      <c r="R46" s="95" t="s">
        <v>20</v>
      </c>
      <c r="S46" s="94"/>
      <c r="T46" s="94" t="s">
        <v>20</v>
      </c>
      <c r="U46" s="94" t="s">
        <v>20</v>
      </c>
      <c r="V46" s="84">
        <v>3</v>
      </c>
      <c r="W46" s="83">
        <v>4</v>
      </c>
      <c r="X46" s="85">
        <f>W46+5</f>
        <v>9</v>
      </c>
      <c r="Y46" s="156"/>
      <c r="Z46" s="154">
        <v>0</v>
      </c>
      <c r="AA46" s="98">
        <v>16</v>
      </c>
      <c r="AB46" s="155">
        <v>0</v>
      </c>
      <c r="AC46" s="100">
        <v>13</v>
      </c>
      <c r="AD46" s="101">
        <f t="shared" si="0"/>
        <v>14.5</v>
      </c>
      <c r="AE46" s="102"/>
      <c r="AF46" s="39">
        <f t="shared" si="1"/>
        <v>14.125</v>
      </c>
      <c r="AG46" s="112"/>
    </row>
    <row r="47" spans="1:33" ht="20.25" thickBot="1" x14ac:dyDescent="0.35">
      <c r="A47" s="73" t="s">
        <v>62</v>
      </c>
      <c r="B47" s="74">
        <v>56139</v>
      </c>
      <c r="C47" s="75">
        <v>33</v>
      </c>
      <c r="D47" s="80"/>
      <c r="E47" s="173"/>
      <c r="F47" s="174"/>
      <c r="G47" s="174"/>
      <c r="H47" s="75">
        <v>3</v>
      </c>
      <c r="I47" s="76">
        <v>30</v>
      </c>
      <c r="J47" s="26">
        <f t="shared" si="4"/>
        <v>31.5</v>
      </c>
      <c r="K47" s="108"/>
      <c r="L47" s="109">
        <v>5</v>
      </c>
      <c r="M47" s="79">
        <v>1</v>
      </c>
      <c r="N47" s="94">
        <v>4.7</v>
      </c>
      <c r="O47" s="94">
        <v>3</v>
      </c>
      <c r="P47" s="138">
        <f t="shared" si="5"/>
        <v>0.84999999999999964</v>
      </c>
      <c r="Q47" s="108">
        <v>3</v>
      </c>
      <c r="R47" s="95" t="s">
        <v>20</v>
      </c>
      <c r="S47" s="94"/>
      <c r="T47" s="94" t="s">
        <v>20</v>
      </c>
      <c r="U47" s="94" t="s">
        <v>20</v>
      </c>
      <c r="V47" s="79" t="s">
        <v>20</v>
      </c>
      <c r="W47" s="79"/>
      <c r="X47" s="85" t="s">
        <v>20</v>
      </c>
      <c r="Y47" s="96"/>
      <c r="Z47" s="154">
        <v>3</v>
      </c>
      <c r="AA47" s="98">
        <v>13</v>
      </c>
      <c r="AB47" s="155">
        <v>4</v>
      </c>
      <c r="AC47" s="100">
        <v>9</v>
      </c>
      <c r="AD47" s="101">
        <f t="shared" si="0"/>
        <v>11</v>
      </c>
      <c r="AE47" s="102"/>
      <c r="AF47" s="39">
        <f>(J47+P47+AD47)/3</f>
        <v>14.450000000000001</v>
      </c>
      <c r="AG47" s="112"/>
    </row>
    <row r="48" spans="1:33" ht="20.25" thickBot="1" x14ac:dyDescent="0.35">
      <c r="A48" s="73" t="s">
        <v>63</v>
      </c>
      <c r="B48" s="74">
        <v>68231</v>
      </c>
      <c r="C48" s="75">
        <v>28</v>
      </c>
      <c r="D48" s="80"/>
      <c r="E48" s="173"/>
      <c r="F48" s="179"/>
      <c r="G48" s="179"/>
      <c r="H48" s="75">
        <v>8</v>
      </c>
      <c r="I48" s="76">
        <v>15</v>
      </c>
      <c r="J48" s="26">
        <f t="shared" si="4"/>
        <v>21.5</v>
      </c>
      <c r="K48" s="108"/>
      <c r="L48" s="109">
        <v>5</v>
      </c>
      <c r="M48" s="79">
        <v>1</v>
      </c>
      <c r="N48" s="94">
        <v>4.4000000000000004</v>
      </c>
      <c r="O48" s="94">
        <v>6</v>
      </c>
      <c r="P48" s="138">
        <f t="shared" si="5"/>
        <v>0.70000000000000018</v>
      </c>
      <c r="Q48" s="108">
        <v>5</v>
      </c>
      <c r="R48" s="95" t="s">
        <v>20</v>
      </c>
      <c r="S48" s="94"/>
      <c r="T48" s="94" t="s">
        <v>20</v>
      </c>
      <c r="U48" s="94" t="s">
        <v>20</v>
      </c>
      <c r="V48" s="79" t="s">
        <v>20</v>
      </c>
      <c r="W48" s="79"/>
      <c r="X48" s="85" t="s">
        <v>20</v>
      </c>
      <c r="Y48" s="96"/>
      <c r="Z48" s="154">
        <v>0</v>
      </c>
      <c r="AA48" s="98">
        <v>16</v>
      </c>
      <c r="AB48" s="155">
        <v>3</v>
      </c>
      <c r="AC48" s="100">
        <v>10</v>
      </c>
      <c r="AD48" s="101">
        <f t="shared" si="0"/>
        <v>13</v>
      </c>
      <c r="AE48" s="102"/>
      <c r="AF48" s="39">
        <f>(J48+P48+AD48)/3</f>
        <v>11.733333333333334</v>
      </c>
      <c r="AG48" s="112"/>
    </row>
    <row r="49" spans="1:33" ht="20.25" thickBot="1" x14ac:dyDescent="0.35">
      <c r="A49" s="113" t="s">
        <v>64</v>
      </c>
      <c r="B49" s="114">
        <v>46777</v>
      </c>
      <c r="C49" s="115">
        <v>34</v>
      </c>
      <c r="D49" s="10"/>
      <c r="E49" s="180"/>
      <c r="F49" s="10"/>
      <c r="G49" s="180"/>
      <c r="H49" s="10">
        <v>22</v>
      </c>
      <c r="I49" s="44">
        <v>4</v>
      </c>
      <c r="J49" s="26">
        <f t="shared" si="4"/>
        <v>19</v>
      </c>
      <c r="K49" s="164"/>
      <c r="L49" s="165">
        <v>5</v>
      </c>
      <c r="M49" s="118">
        <v>1</v>
      </c>
      <c r="N49" s="118">
        <v>4.4000000000000004</v>
      </c>
      <c r="O49" s="119">
        <v>6</v>
      </c>
      <c r="P49" s="138">
        <f t="shared" si="5"/>
        <v>0.70000000000000018</v>
      </c>
      <c r="Q49" s="164">
        <v>5</v>
      </c>
      <c r="R49" s="120" t="s">
        <v>20</v>
      </c>
      <c r="S49" s="119"/>
      <c r="T49" s="119" t="s">
        <v>20</v>
      </c>
      <c r="U49" s="119" t="s">
        <v>20</v>
      </c>
      <c r="V49" s="118" t="s">
        <v>20</v>
      </c>
      <c r="W49" s="118"/>
      <c r="X49" s="121" t="s">
        <v>20</v>
      </c>
      <c r="Y49" s="122"/>
      <c r="Z49" s="166">
        <v>5</v>
      </c>
      <c r="AA49" s="167">
        <v>11</v>
      </c>
      <c r="AB49" s="124">
        <v>2</v>
      </c>
      <c r="AC49" s="125">
        <v>11</v>
      </c>
      <c r="AD49" s="168">
        <f t="shared" si="0"/>
        <v>11</v>
      </c>
      <c r="AE49" s="169"/>
      <c r="AF49" s="39">
        <f>(J49+P49+AD49)/3</f>
        <v>10.233333333333333</v>
      </c>
      <c r="AG49" s="129"/>
    </row>
    <row r="51" spans="1:33" x14ac:dyDescent="0.25">
      <c r="A51" s="170" t="s">
        <v>65</v>
      </c>
      <c r="B51" s="170"/>
    </row>
    <row r="53" spans="1:33" x14ac:dyDescent="0.25">
      <c r="K53" s="1" t="s">
        <v>68</v>
      </c>
    </row>
    <row r="54" spans="1:33" x14ac:dyDescent="0.25">
      <c r="K54" s="187" t="s">
        <v>69</v>
      </c>
    </row>
    <row r="55" spans="1:33" x14ac:dyDescent="0.25">
      <c r="K55" s="1" t="s">
        <v>70</v>
      </c>
    </row>
    <row r="56" spans="1:33" x14ac:dyDescent="0.25">
      <c r="K56" s="1" t="s">
        <v>71</v>
      </c>
    </row>
  </sheetData>
  <autoFilter ref="B4:AG49"/>
  <mergeCells count="17">
    <mergeCell ref="AB3:AC3"/>
    <mergeCell ref="AD3:AE3"/>
    <mergeCell ref="AF3:AG3"/>
    <mergeCell ref="D3:E3"/>
    <mergeCell ref="F3:G3"/>
    <mergeCell ref="A1:AG2"/>
    <mergeCell ref="B3:C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25" right="0.25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/>
  </sheetViews>
  <sheetFormatPr defaultRowHeight="15" x14ac:dyDescent="0.25"/>
  <cols>
    <col min="1" max="1" width="37.140625" customWidth="1"/>
    <col min="2" max="2" width="17.85546875" customWidth="1"/>
    <col min="3" max="3" width="15.85546875" customWidth="1"/>
    <col min="4" max="4" width="15.140625" customWidth="1"/>
    <col min="5" max="5" width="15.85546875" customWidth="1"/>
    <col min="6" max="6" width="16.140625" customWidth="1"/>
    <col min="7" max="7" width="16.42578125" customWidth="1"/>
    <col min="8" max="8" width="17.42578125" customWidth="1"/>
    <col min="9" max="9" width="12.7109375" customWidth="1"/>
  </cols>
  <sheetData>
    <row r="1" spans="1:9" ht="132" customHeight="1" x14ac:dyDescent="0.25">
      <c r="A1" s="256"/>
      <c r="B1" s="254" t="s">
        <v>7</v>
      </c>
      <c r="C1" s="209"/>
      <c r="D1" s="210" t="s">
        <v>8</v>
      </c>
      <c r="E1" s="210"/>
      <c r="F1" s="210" t="s">
        <v>9</v>
      </c>
      <c r="G1" s="210"/>
      <c r="H1" s="211" t="s">
        <v>10</v>
      </c>
      <c r="I1" s="212"/>
    </row>
    <row r="2" spans="1:9" ht="16.5" thickBot="1" x14ac:dyDescent="0.3">
      <c r="A2" s="257" t="s">
        <v>15</v>
      </c>
      <c r="B2" s="255" t="s">
        <v>16</v>
      </c>
      <c r="C2" s="213" t="s">
        <v>17</v>
      </c>
      <c r="D2" s="213" t="s">
        <v>16</v>
      </c>
      <c r="E2" s="213" t="s">
        <v>17</v>
      </c>
      <c r="F2" s="213" t="s">
        <v>16</v>
      </c>
      <c r="G2" s="213" t="s">
        <v>17</v>
      </c>
      <c r="H2" s="214" t="s">
        <v>16</v>
      </c>
      <c r="I2" s="215" t="s">
        <v>17</v>
      </c>
    </row>
    <row r="3" spans="1:9" ht="15.75" x14ac:dyDescent="0.25">
      <c r="A3" s="258" t="s">
        <v>19</v>
      </c>
      <c r="B3" s="216">
        <f>440105/1259.2</f>
        <v>349.51159466327823</v>
      </c>
      <c r="C3" s="217">
        <v>2</v>
      </c>
      <c r="D3" s="217">
        <v>0</v>
      </c>
      <c r="E3" s="217">
        <v>2</v>
      </c>
      <c r="F3" s="217" t="s">
        <v>20</v>
      </c>
      <c r="G3" s="217" t="s">
        <v>20</v>
      </c>
      <c r="H3" s="218">
        <f>(C3+E3)/2</f>
        <v>2</v>
      </c>
      <c r="I3" s="219">
        <v>2</v>
      </c>
    </row>
    <row r="4" spans="1:9" ht="16.5" thickBot="1" x14ac:dyDescent="0.3">
      <c r="A4" s="257" t="s">
        <v>21</v>
      </c>
      <c r="B4" s="220">
        <f>345226/528.4</f>
        <v>653.34216502649508</v>
      </c>
      <c r="C4" s="221">
        <v>1</v>
      </c>
      <c r="D4" s="221">
        <v>1</v>
      </c>
      <c r="E4" s="221">
        <v>1</v>
      </c>
      <c r="F4" s="221" t="s">
        <v>20</v>
      </c>
      <c r="G4" s="221" t="s">
        <v>20</v>
      </c>
      <c r="H4" s="222">
        <f>(C4+E4)/2</f>
        <v>1</v>
      </c>
      <c r="I4" s="223">
        <v>1</v>
      </c>
    </row>
    <row r="5" spans="1:9" ht="15.75" x14ac:dyDescent="0.25">
      <c r="A5" s="258" t="s">
        <v>22</v>
      </c>
      <c r="B5" s="224">
        <f>300000/275.8</f>
        <v>1087.7447425670775</v>
      </c>
      <c r="C5" s="225">
        <v>2</v>
      </c>
      <c r="D5" s="226" t="s">
        <v>20</v>
      </c>
      <c r="E5" s="226"/>
      <c r="F5" s="226" t="s">
        <v>20</v>
      </c>
      <c r="G5" s="226"/>
      <c r="H5" s="227">
        <v>4</v>
      </c>
      <c r="I5" s="228">
        <v>3</v>
      </c>
    </row>
    <row r="6" spans="1:9" ht="15.75" x14ac:dyDescent="0.25">
      <c r="A6" s="259" t="s">
        <v>23</v>
      </c>
      <c r="B6" s="229">
        <f>133291/85.8</f>
        <v>1553.5081585081587</v>
      </c>
      <c r="C6" s="230">
        <v>1</v>
      </c>
      <c r="D6" s="231">
        <v>1</v>
      </c>
      <c r="E6" s="230">
        <v>1</v>
      </c>
      <c r="F6" s="232" t="s">
        <v>20</v>
      </c>
      <c r="G6" s="232"/>
      <c r="H6" s="233">
        <v>2</v>
      </c>
      <c r="I6" s="234">
        <v>1</v>
      </c>
    </row>
    <row r="7" spans="1:9" ht="15.75" x14ac:dyDescent="0.25">
      <c r="A7" s="259" t="s">
        <v>24</v>
      </c>
      <c r="B7" s="235" t="s">
        <v>20</v>
      </c>
      <c r="C7" s="236"/>
      <c r="D7" s="236" t="s">
        <v>20</v>
      </c>
      <c r="E7" s="232"/>
      <c r="F7" s="232" t="s">
        <v>20</v>
      </c>
      <c r="G7" s="232"/>
      <c r="H7" s="233"/>
      <c r="I7" s="237"/>
    </row>
    <row r="8" spans="1:9" ht="15.75" x14ac:dyDescent="0.25">
      <c r="A8" s="259" t="s">
        <v>25</v>
      </c>
      <c r="B8" s="229">
        <f>165376/165.7</f>
        <v>998.0446590223296</v>
      </c>
      <c r="C8" s="230">
        <v>3</v>
      </c>
      <c r="D8" s="236" t="s">
        <v>20</v>
      </c>
      <c r="E8" s="232"/>
      <c r="F8" s="231">
        <v>1</v>
      </c>
      <c r="G8" s="230">
        <v>1</v>
      </c>
      <c r="H8" s="233">
        <f>((C8+G8)/2+1)</f>
        <v>3</v>
      </c>
      <c r="I8" s="234">
        <v>2</v>
      </c>
    </row>
    <row r="9" spans="1:9" ht="15.75" x14ac:dyDescent="0.25">
      <c r="A9" s="259" t="s">
        <v>26</v>
      </c>
      <c r="B9" s="235" t="s">
        <v>20</v>
      </c>
      <c r="C9" s="236"/>
      <c r="D9" s="236" t="s">
        <v>20</v>
      </c>
      <c r="E9" s="232"/>
      <c r="F9" s="231">
        <v>1</v>
      </c>
      <c r="G9" s="230">
        <v>1</v>
      </c>
      <c r="H9" s="233">
        <v>3</v>
      </c>
      <c r="I9" s="238">
        <v>4</v>
      </c>
    </row>
    <row r="10" spans="1:9" ht="16.5" thickBot="1" x14ac:dyDescent="0.3">
      <c r="A10" s="257" t="s">
        <v>27</v>
      </c>
      <c r="B10" s="239" t="s">
        <v>20</v>
      </c>
      <c r="C10" s="240"/>
      <c r="D10" s="240" t="s">
        <v>20</v>
      </c>
      <c r="E10" s="241"/>
      <c r="F10" s="241" t="s">
        <v>20</v>
      </c>
      <c r="G10" s="241"/>
      <c r="H10" s="242"/>
      <c r="I10" s="243"/>
    </row>
    <row r="11" spans="1:9" ht="15.75" x14ac:dyDescent="0.25">
      <c r="A11" s="258" t="s">
        <v>28</v>
      </c>
      <c r="B11" s="244" t="s">
        <v>20</v>
      </c>
      <c r="C11" s="245"/>
      <c r="D11" s="226" t="s">
        <v>20</v>
      </c>
      <c r="E11" s="226" t="s">
        <v>20</v>
      </c>
      <c r="F11" s="217">
        <v>5</v>
      </c>
      <c r="G11" s="225">
        <v>2</v>
      </c>
      <c r="H11" s="227">
        <v>4</v>
      </c>
      <c r="I11" s="246">
        <v>2</v>
      </c>
    </row>
    <row r="12" spans="1:9" ht="15.75" x14ac:dyDescent="0.25">
      <c r="A12" s="259" t="s">
        <v>29</v>
      </c>
      <c r="B12" s="235">
        <f>1700/53.7</f>
        <v>31.657355679702047</v>
      </c>
      <c r="C12" s="236">
        <v>3</v>
      </c>
      <c r="D12" s="247">
        <v>5</v>
      </c>
      <c r="E12" s="248">
        <v>1</v>
      </c>
      <c r="F12" s="232" t="s">
        <v>20</v>
      </c>
      <c r="G12" s="232"/>
      <c r="H12" s="233">
        <f>((C12+E12)/2+1)</f>
        <v>3</v>
      </c>
      <c r="I12" s="249">
        <v>1</v>
      </c>
    </row>
    <row r="13" spans="1:9" ht="15.75" x14ac:dyDescent="0.25">
      <c r="A13" s="259" t="s">
        <v>30</v>
      </c>
      <c r="B13" s="235">
        <f>6540/207.9</f>
        <v>31.457431457431458</v>
      </c>
      <c r="C13" s="236">
        <v>4</v>
      </c>
      <c r="D13" s="236" t="s">
        <v>20</v>
      </c>
      <c r="E13" s="236" t="s">
        <v>20</v>
      </c>
      <c r="F13" s="231">
        <v>5</v>
      </c>
      <c r="G13" s="230">
        <v>2</v>
      </c>
      <c r="H13" s="233">
        <f>((C13+G13)/2+1)</f>
        <v>4</v>
      </c>
      <c r="I13" s="234">
        <v>2</v>
      </c>
    </row>
    <row r="14" spans="1:9" ht="15.75" x14ac:dyDescent="0.25">
      <c r="A14" s="259" t="s">
        <v>31</v>
      </c>
      <c r="B14" s="235" t="s">
        <v>20</v>
      </c>
      <c r="C14" s="236"/>
      <c r="D14" s="236" t="s">
        <v>20</v>
      </c>
      <c r="E14" s="236" t="s">
        <v>20</v>
      </c>
      <c r="F14" s="232" t="s">
        <v>20</v>
      </c>
      <c r="G14" s="232"/>
      <c r="H14" s="233" t="s">
        <v>20</v>
      </c>
      <c r="I14" s="237"/>
    </row>
    <row r="15" spans="1:9" ht="15.75" x14ac:dyDescent="0.25">
      <c r="A15" s="259" t="s">
        <v>32</v>
      </c>
      <c r="B15" s="235" t="s">
        <v>20</v>
      </c>
      <c r="C15" s="236"/>
      <c r="D15" s="236" t="s">
        <v>20</v>
      </c>
      <c r="E15" s="236" t="s">
        <v>20</v>
      </c>
      <c r="F15" s="232" t="s">
        <v>20</v>
      </c>
      <c r="G15" s="232"/>
      <c r="H15" s="233" t="s">
        <v>20</v>
      </c>
      <c r="I15" s="237"/>
    </row>
    <row r="16" spans="1:9" ht="15.75" x14ac:dyDescent="0.25">
      <c r="A16" s="259" t="s">
        <v>33</v>
      </c>
      <c r="B16" s="235" t="s">
        <v>20</v>
      </c>
      <c r="C16" s="236"/>
      <c r="D16" s="236" t="s">
        <v>20</v>
      </c>
      <c r="E16" s="236" t="s">
        <v>20</v>
      </c>
      <c r="F16" s="232" t="s">
        <v>20</v>
      </c>
      <c r="G16" s="232"/>
      <c r="H16" s="233" t="s">
        <v>20</v>
      </c>
      <c r="I16" s="237"/>
    </row>
    <row r="17" spans="1:9" ht="15.75" x14ac:dyDescent="0.25">
      <c r="A17" s="259" t="s">
        <v>34</v>
      </c>
      <c r="B17" s="235" t="s">
        <v>20</v>
      </c>
      <c r="C17" s="236"/>
      <c r="D17" s="247">
        <v>5</v>
      </c>
      <c r="E17" s="248">
        <v>1</v>
      </c>
      <c r="F17" s="247">
        <v>1</v>
      </c>
      <c r="G17" s="230">
        <v>6</v>
      </c>
      <c r="H17" s="233">
        <f>G17+2</f>
        <v>8</v>
      </c>
      <c r="I17" s="250"/>
    </row>
    <row r="18" spans="1:9" ht="15.75" x14ac:dyDescent="0.25">
      <c r="A18" s="259" t="s">
        <v>35</v>
      </c>
      <c r="B18" s="235" t="s">
        <v>20</v>
      </c>
      <c r="C18" s="236"/>
      <c r="D18" s="236" t="s">
        <v>20</v>
      </c>
      <c r="E18" s="236" t="s">
        <v>20</v>
      </c>
      <c r="F18" s="232" t="s">
        <v>20</v>
      </c>
      <c r="G18" s="232"/>
      <c r="H18" s="233" t="s">
        <v>20</v>
      </c>
      <c r="I18" s="251"/>
    </row>
    <row r="19" spans="1:9" ht="15.75" x14ac:dyDescent="0.25">
      <c r="A19" s="259" t="s">
        <v>36</v>
      </c>
      <c r="B19" s="235" t="s">
        <v>20</v>
      </c>
      <c r="C19" s="236"/>
      <c r="D19" s="236" t="s">
        <v>20</v>
      </c>
      <c r="E19" s="236" t="s">
        <v>20</v>
      </c>
      <c r="F19" s="232" t="s">
        <v>20</v>
      </c>
      <c r="G19" s="232"/>
      <c r="H19" s="233" t="s">
        <v>20</v>
      </c>
      <c r="I19" s="251"/>
    </row>
    <row r="20" spans="1:9" ht="15.75" x14ac:dyDescent="0.25">
      <c r="A20" s="259" t="s">
        <v>37</v>
      </c>
      <c r="B20" s="235" t="s">
        <v>20</v>
      </c>
      <c r="C20" s="236"/>
      <c r="D20" s="236" t="s">
        <v>20</v>
      </c>
      <c r="E20" s="236" t="s">
        <v>20</v>
      </c>
      <c r="F20" s="232" t="s">
        <v>20</v>
      </c>
      <c r="G20" s="232"/>
      <c r="H20" s="233" t="s">
        <v>20</v>
      </c>
      <c r="I20" s="251"/>
    </row>
    <row r="21" spans="1:9" ht="15.75" x14ac:dyDescent="0.25">
      <c r="A21" s="259" t="s">
        <v>38</v>
      </c>
      <c r="B21" s="235" t="s">
        <v>20</v>
      </c>
      <c r="C21" s="236"/>
      <c r="D21" s="236" t="s">
        <v>20</v>
      </c>
      <c r="E21" s="236" t="s">
        <v>20</v>
      </c>
      <c r="F21" s="231">
        <v>2</v>
      </c>
      <c r="G21" s="230">
        <v>5</v>
      </c>
      <c r="H21" s="233">
        <f>G21+5</f>
        <v>10</v>
      </c>
      <c r="I21" s="251"/>
    </row>
    <row r="22" spans="1:9" ht="15.75" x14ac:dyDescent="0.25">
      <c r="A22" s="259" t="s">
        <v>39</v>
      </c>
      <c r="B22" s="235" t="s">
        <v>20</v>
      </c>
      <c r="C22" s="236"/>
      <c r="D22" s="236" t="s">
        <v>20</v>
      </c>
      <c r="E22" s="236" t="s">
        <v>20</v>
      </c>
      <c r="F22" s="232" t="s">
        <v>20</v>
      </c>
      <c r="G22" s="232"/>
      <c r="H22" s="233" t="s">
        <v>20</v>
      </c>
      <c r="I22" s="237"/>
    </row>
    <row r="23" spans="1:9" ht="15.75" x14ac:dyDescent="0.25">
      <c r="A23" s="259" t="s">
        <v>40</v>
      </c>
      <c r="B23" s="235">
        <f>905/45.5</f>
        <v>19.890109890109891</v>
      </c>
      <c r="C23" s="236">
        <v>5</v>
      </c>
      <c r="D23" s="247">
        <v>5</v>
      </c>
      <c r="E23" s="248">
        <v>1</v>
      </c>
      <c r="F23" s="232" t="s">
        <v>20</v>
      </c>
      <c r="G23" s="232"/>
      <c r="H23" s="233">
        <f>((C23+E23)/2+1)</f>
        <v>4</v>
      </c>
      <c r="I23" s="234">
        <v>2</v>
      </c>
    </row>
    <row r="24" spans="1:9" ht="15.75" x14ac:dyDescent="0.25">
      <c r="A24" s="259" t="s">
        <v>41</v>
      </c>
      <c r="B24" s="235">
        <f>810/57.8</f>
        <v>14.013840830449828</v>
      </c>
      <c r="C24" s="236"/>
      <c r="D24" s="236" t="s">
        <v>20</v>
      </c>
      <c r="E24" s="236" t="s">
        <v>20</v>
      </c>
      <c r="F24" s="232" t="s">
        <v>20</v>
      </c>
      <c r="G24" s="232"/>
      <c r="H24" s="233" t="s">
        <v>20</v>
      </c>
      <c r="I24" s="237"/>
    </row>
    <row r="25" spans="1:9" ht="15.75" x14ac:dyDescent="0.25">
      <c r="A25" s="259" t="s">
        <v>42</v>
      </c>
      <c r="B25" s="235" t="s">
        <v>20</v>
      </c>
      <c r="C25" s="236"/>
      <c r="D25" s="236" t="s">
        <v>20</v>
      </c>
      <c r="E25" s="236" t="s">
        <v>20</v>
      </c>
      <c r="F25" s="232" t="s">
        <v>20</v>
      </c>
      <c r="G25" s="232"/>
      <c r="H25" s="233" t="s">
        <v>20</v>
      </c>
      <c r="I25" s="237"/>
    </row>
    <row r="26" spans="1:9" ht="15.75" x14ac:dyDescent="0.25">
      <c r="A26" s="259" t="s">
        <v>43</v>
      </c>
      <c r="B26" s="235" t="s">
        <v>20</v>
      </c>
      <c r="C26" s="236"/>
      <c r="D26" s="236" t="s">
        <v>20</v>
      </c>
      <c r="E26" s="236" t="s">
        <v>20</v>
      </c>
      <c r="F26" s="232" t="s">
        <v>20</v>
      </c>
      <c r="G26" s="232"/>
      <c r="H26" s="233" t="s">
        <v>20</v>
      </c>
      <c r="I26" s="237"/>
    </row>
    <row r="27" spans="1:9" ht="15.75" x14ac:dyDescent="0.25">
      <c r="A27" s="259" t="s">
        <v>44</v>
      </c>
      <c r="B27" s="235" t="s">
        <v>20</v>
      </c>
      <c r="C27" s="236"/>
      <c r="D27" s="236" t="s">
        <v>20</v>
      </c>
      <c r="E27" s="236" t="s">
        <v>20</v>
      </c>
      <c r="F27" s="231">
        <v>3</v>
      </c>
      <c r="G27" s="230">
        <v>4</v>
      </c>
      <c r="H27" s="233">
        <f>G27+5</f>
        <v>9</v>
      </c>
      <c r="I27" s="251"/>
    </row>
    <row r="28" spans="1:9" ht="15.75" x14ac:dyDescent="0.25">
      <c r="A28" s="259" t="s">
        <v>45</v>
      </c>
      <c r="B28" s="235" t="s">
        <v>20</v>
      </c>
      <c r="C28" s="236"/>
      <c r="D28" s="236" t="s">
        <v>20</v>
      </c>
      <c r="E28" s="236" t="s">
        <v>20</v>
      </c>
      <c r="F28" s="231">
        <v>2</v>
      </c>
      <c r="G28" s="230">
        <v>5</v>
      </c>
      <c r="H28" s="233">
        <f>G28+5</f>
        <v>10</v>
      </c>
      <c r="I28" s="251"/>
    </row>
    <row r="29" spans="1:9" ht="15.75" x14ac:dyDescent="0.25">
      <c r="A29" s="259" t="s">
        <v>46</v>
      </c>
      <c r="B29" s="235" t="s">
        <v>20</v>
      </c>
      <c r="C29" s="236"/>
      <c r="D29" s="236" t="s">
        <v>20</v>
      </c>
      <c r="E29" s="236" t="s">
        <v>20</v>
      </c>
      <c r="F29" s="232" t="s">
        <v>20</v>
      </c>
      <c r="G29" s="232"/>
      <c r="H29" s="233" t="s">
        <v>20</v>
      </c>
      <c r="I29" s="251"/>
    </row>
    <row r="30" spans="1:9" ht="15.75" x14ac:dyDescent="0.25">
      <c r="A30" s="259" t="s">
        <v>47</v>
      </c>
      <c r="B30" s="235" t="s">
        <v>20</v>
      </c>
      <c r="C30" s="236"/>
      <c r="D30" s="236" t="s">
        <v>20</v>
      </c>
      <c r="E30" s="236" t="s">
        <v>20</v>
      </c>
      <c r="F30" s="232" t="s">
        <v>20</v>
      </c>
      <c r="G30" s="232"/>
      <c r="H30" s="233" t="s">
        <v>20</v>
      </c>
      <c r="I30" s="251"/>
    </row>
    <row r="31" spans="1:9" ht="15.75" x14ac:dyDescent="0.25">
      <c r="A31" s="259" t="s">
        <v>48</v>
      </c>
      <c r="B31" s="235" t="s">
        <v>20</v>
      </c>
      <c r="C31" s="236"/>
      <c r="D31" s="236" t="s">
        <v>20</v>
      </c>
      <c r="E31" s="236" t="s">
        <v>20</v>
      </c>
      <c r="F31" s="231">
        <v>2</v>
      </c>
      <c r="G31" s="230">
        <v>5</v>
      </c>
      <c r="H31" s="233">
        <f>G31+5</f>
        <v>10</v>
      </c>
      <c r="I31" s="251"/>
    </row>
    <row r="32" spans="1:9" ht="15.75" x14ac:dyDescent="0.25">
      <c r="A32" s="259" t="s">
        <v>49</v>
      </c>
      <c r="B32" s="252">
        <f>538.5/13.6</f>
        <v>39.595588235294116</v>
      </c>
      <c r="C32" s="248">
        <v>2</v>
      </c>
      <c r="D32" s="236" t="s">
        <v>20</v>
      </c>
      <c r="E32" s="236" t="s">
        <v>20</v>
      </c>
      <c r="F32" s="232" t="s">
        <v>20</v>
      </c>
      <c r="G32" s="232"/>
      <c r="H32" s="233">
        <f>C32+2</f>
        <v>4</v>
      </c>
      <c r="I32" s="234">
        <v>2</v>
      </c>
    </row>
    <row r="33" spans="1:9" ht="15.75" x14ac:dyDescent="0.25">
      <c r="A33" s="259" t="s">
        <v>50</v>
      </c>
      <c r="B33" s="235" t="s">
        <v>20</v>
      </c>
      <c r="C33" s="236"/>
      <c r="D33" s="236" t="s">
        <v>20</v>
      </c>
      <c r="E33" s="236" t="s">
        <v>20</v>
      </c>
      <c r="F33" s="231">
        <v>9</v>
      </c>
      <c r="G33" s="230">
        <v>1</v>
      </c>
      <c r="H33" s="233">
        <f>G33+5</f>
        <v>6</v>
      </c>
      <c r="I33" s="237"/>
    </row>
    <row r="34" spans="1:9" ht="15.75" x14ac:dyDescent="0.25">
      <c r="A34" s="259" t="s">
        <v>51</v>
      </c>
      <c r="B34" s="235" t="s">
        <v>20</v>
      </c>
      <c r="C34" s="236"/>
      <c r="D34" s="236" t="s">
        <v>20</v>
      </c>
      <c r="E34" s="236" t="s">
        <v>20</v>
      </c>
      <c r="F34" s="232" t="s">
        <v>20</v>
      </c>
      <c r="G34" s="232"/>
      <c r="H34" s="233" t="s">
        <v>20</v>
      </c>
      <c r="I34" s="237"/>
    </row>
    <row r="35" spans="1:9" ht="15.75" x14ac:dyDescent="0.25">
      <c r="A35" s="259" t="s">
        <v>52</v>
      </c>
      <c r="B35" s="235" t="s">
        <v>20</v>
      </c>
      <c r="C35" s="236"/>
      <c r="D35" s="247">
        <v>5</v>
      </c>
      <c r="E35" s="248">
        <v>1</v>
      </c>
      <c r="F35" s="232" t="s">
        <v>20</v>
      </c>
      <c r="G35" s="232"/>
      <c r="H35" s="233">
        <f>E35+5</f>
        <v>6</v>
      </c>
      <c r="I35" s="253"/>
    </row>
    <row r="36" spans="1:9" ht="15.75" x14ac:dyDescent="0.25">
      <c r="A36" s="259" t="s">
        <v>53</v>
      </c>
      <c r="B36" s="252">
        <f>40416/51.9</f>
        <v>778.72832369942194</v>
      </c>
      <c r="C36" s="248">
        <v>1</v>
      </c>
      <c r="D36" s="236" t="s">
        <v>20</v>
      </c>
      <c r="E36" s="236" t="s">
        <v>20</v>
      </c>
      <c r="F36" s="232" t="s">
        <v>20</v>
      </c>
      <c r="G36" s="232"/>
      <c r="H36" s="233" t="s">
        <v>20</v>
      </c>
      <c r="I36" s="237"/>
    </row>
    <row r="37" spans="1:9" ht="15.75" x14ac:dyDescent="0.25">
      <c r="A37" s="259" t="s">
        <v>54</v>
      </c>
      <c r="B37" s="235" t="s">
        <v>20</v>
      </c>
      <c r="C37" s="236"/>
      <c r="D37" s="236" t="s">
        <v>20</v>
      </c>
      <c r="E37" s="236" t="s">
        <v>20</v>
      </c>
      <c r="F37" s="232" t="s">
        <v>20</v>
      </c>
      <c r="G37" s="232"/>
      <c r="H37" s="233" t="s">
        <v>20</v>
      </c>
      <c r="I37" s="237"/>
    </row>
    <row r="38" spans="1:9" ht="15.75" x14ac:dyDescent="0.25">
      <c r="A38" s="259" t="s">
        <v>55</v>
      </c>
      <c r="B38" s="235" t="s">
        <v>20</v>
      </c>
      <c r="C38" s="236"/>
      <c r="D38" s="236" t="s">
        <v>20</v>
      </c>
      <c r="E38" s="236" t="s">
        <v>20</v>
      </c>
      <c r="F38" s="232" t="s">
        <v>20</v>
      </c>
      <c r="G38" s="232"/>
      <c r="H38" s="233" t="s">
        <v>20</v>
      </c>
      <c r="I38" s="237"/>
    </row>
    <row r="39" spans="1:9" ht="15.75" x14ac:dyDescent="0.25">
      <c r="A39" s="259" t="s">
        <v>56</v>
      </c>
      <c r="B39" s="235" t="s">
        <v>20</v>
      </c>
      <c r="C39" s="236"/>
      <c r="D39" s="236" t="s">
        <v>20</v>
      </c>
      <c r="E39" s="236" t="s">
        <v>20</v>
      </c>
      <c r="F39" s="232" t="s">
        <v>20</v>
      </c>
      <c r="G39" s="232"/>
      <c r="H39" s="233" t="s">
        <v>20</v>
      </c>
      <c r="I39" s="237"/>
    </row>
    <row r="40" spans="1:9" ht="15.75" x14ac:dyDescent="0.25">
      <c r="A40" s="259" t="s">
        <v>57</v>
      </c>
      <c r="B40" s="235" t="s">
        <v>20</v>
      </c>
      <c r="C40" s="236"/>
      <c r="D40" s="236" t="s">
        <v>20</v>
      </c>
      <c r="E40" s="236" t="s">
        <v>20</v>
      </c>
      <c r="F40" s="232" t="s">
        <v>20</v>
      </c>
      <c r="G40" s="232"/>
      <c r="H40" s="233" t="s">
        <v>20</v>
      </c>
      <c r="I40" s="237"/>
    </row>
    <row r="41" spans="1:9" ht="15.75" x14ac:dyDescent="0.25">
      <c r="A41" s="259" t="s">
        <v>58</v>
      </c>
      <c r="B41" s="235" t="s">
        <v>20</v>
      </c>
      <c r="C41" s="236"/>
      <c r="D41" s="236" t="s">
        <v>20</v>
      </c>
      <c r="E41" s="236" t="s">
        <v>20</v>
      </c>
      <c r="F41" s="231">
        <v>2</v>
      </c>
      <c r="G41" s="230">
        <v>5</v>
      </c>
      <c r="H41" s="233">
        <f>G41+5</f>
        <v>10</v>
      </c>
      <c r="I41" s="251"/>
    </row>
    <row r="42" spans="1:9" ht="15.75" x14ac:dyDescent="0.25">
      <c r="A42" s="259" t="s">
        <v>59</v>
      </c>
      <c r="B42" s="235" t="s">
        <v>20</v>
      </c>
      <c r="C42" s="236"/>
      <c r="D42" s="236" t="s">
        <v>20</v>
      </c>
      <c r="E42" s="236" t="s">
        <v>20</v>
      </c>
      <c r="F42" s="232" t="s">
        <v>20</v>
      </c>
      <c r="G42" s="232"/>
      <c r="H42" s="233" t="s">
        <v>20</v>
      </c>
      <c r="I42" s="251"/>
    </row>
    <row r="43" spans="1:9" ht="15.75" x14ac:dyDescent="0.25">
      <c r="A43" s="259" t="s">
        <v>60</v>
      </c>
      <c r="B43" s="235" t="s">
        <v>20</v>
      </c>
      <c r="C43" s="236"/>
      <c r="D43" s="247">
        <v>5</v>
      </c>
      <c r="E43" s="248">
        <v>1</v>
      </c>
      <c r="F43" s="232" t="s">
        <v>20</v>
      </c>
      <c r="G43" s="232"/>
      <c r="H43" s="233">
        <f>E43+5</f>
        <v>6</v>
      </c>
      <c r="I43" s="250"/>
    </row>
    <row r="44" spans="1:9" ht="15.75" x14ac:dyDescent="0.25">
      <c r="A44" s="259" t="s">
        <v>61</v>
      </c>
      <c r="B44" s="235" t="s">
        <v>20</v>
      </c>
      <c r="C44" s="236"/>
      <c r="D44" s="236" t="s">
        <v>20</v>
      </c>
      <c r="E44" s="236" t="s">
        <v>20</v>
      </c>
      <c r="F44" s="231">
        <v>3</v>
      </c>
      <c r="G44" s="230">
        <v>4</v>
      </c>
      <c r="H44" s="233">
        <f>G44+5</f>
        <v>9</v>
      </c>
      <c r="I44" s="251"/>
    </row>
    <row r="45" spans="1:9" ht="15.75" x14ac:dyDescent="0.25">
      <c r="A45" s="259" t="s">
        <v>62</v>
      </c>
      <c r="B45" s="235" t="s">
        <v>20</v>
      </c>
      <c r="C45" s="236"/>
      <c r="D45" s="236" t="s">
        <v>20</v>
      </c>
      <c r="E45" s="236" t="s">
        <v>20</v>
      </c>
      <c r="F45" s="232" t="s">
        <v>20</v>
      </c>
      <c r="G45" s="232"/>
      <c r="H45" s="233" t="s">
        <v>20</v>
      </c>
      <c r="I45" s="237"/>
    </row>
    <row r="46" spans="1:9" ht="15.75" x14ac:dyDescent="0.25">
      <c r="A46" s="259" t="s">
        <v>63</v>
      </c>
      <c r="B46" s="235" t="s">
        <v>20</v>
      </c>
      <c r="C46" s="236"/>
      <c r="D46" s="236" t="s">
        <v>20</v>
      </c>
      <c r="E46" s="236" t="s">
        <v>20</v>
      </c>
      <c r="F46" s="232" t="s">
        <v>20</v>
      </c>
      <c r="G46" s="232"/>
      <c r="H46" s="233" t="s">
        <v>20</v>
      </c>
      <c r="I46" s="237"/>
    </row>
    <row r="47" spans="1:9" ht="16.5" thickBot="1" x14ac:dyDescent="0.3">
      <c r="A47" s="257" t="s">
        <v>64</v>
      </c>
      <c r="B47" s="239" t="s">
        <v>20</v>
      </c>
      <c r="C47" s="240"/>
      <c r="D47" s="240" t="s">
        <v>20</v>
      </c>
      <c r="E47" s="240" t="s">
        <v>20</v>
      </c>
      <c r="F47" s="241" t="s">
        <v>20</v>
      </c>
      <c r="G47" s="241"/>
      <c r="H47" s="242" t="s">
        <v>20</v>
      </c>
      <c r="I47" s="243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 с $</vt:lpstr>
      <vt:lpstr>Подрейтинг ГЧП - МЧП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Епифанцева</dc:creator>
  <cp:lastModifiedBy>Павел Давыдов</cp:lastModifiedBy>
  <cp:lastPrinted>2022-12-16T11:17:34Z</cp:lastPrinted>
  <dcterms:created xsi:type="dcterms:W3CDTF">2022-12-15T13:58:30Z</dcterms:created>
  <dcterms:modified xsi:type="dcterms:W3CDTF">2022-12-29T07:36:02Z</dcterms:modified>
</cp:coreProperties>
</file>